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020" windowHeight="8070" activeTab="2"/>
  </bookViews>
  <sheets>
    <sheet name="flowfile_input" sheetId="4" r:id="rId1"/>
    <sheet name="compare_wse_ds" sheetId="5" r:id="rId2"/>
    <sheet name="compare_wse_us" sheetId="2" r:id="rId3"/>
    <sheet name="slope_estimate" sheetId="3" r:id="rId4"/>
    <sheet name="known_ws_estimate" sheetId="6" r:id="rId5"/>
    <sheet name="proj_elements" sheetId="7" r:id="rId6"/>
  </sheets>
  <calcPr calcId="125725"/>
</workbook>
</file>

<file path=xl/calcChain.xml><?xml version="1.0" encoding="utf-8"?>
<calcChain xmlns="http://schemas.openxmlformats.org/spreadsheetml/2006/main">
  <c r="L53" i="2"/>
  <c r="L52"/>
  <c r="L51"/>
  <c r="L50"/>
  <c r="F38" i="6"/>
  <c r="F37"/>
  <c r="F36"/>
  <c r="F35"/>
  <c r="J46" i="2"/>
  <c r="J45"/>
  <c r="J44"/>
  <c r="J43"/>
  <c r="J42"/>
  <c r="H49"/>
  <c r="H48"/>
  <c r="H47"/>
  <c r="F42"/>
  <c r="F43"/>
  <c r="F44"/>
  <c r="F45"/>
  <c r="F46"/>
  <c r="F47"/>
  <c r="F48"/>
  <c r="F49"/>
  <c r="C53"/>
  <c r="D53" s="1"/>
  <c r="C52"/>
  <c r="D52" s="1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C41"/>
  <c r="D41" s="1"/>
  <c r="C40"/>
  <c r="D40" s="1"/>
  <c r="E20" i="6"/>
  <c r="E19"/>
  <c r="E21"/>
  <c r="C19"/>
  <c r="C20"/>
  <c r="C21"/>
  <c r="C18"/>
  <c r="J31" i="2"/>
  <c r="J30"/>
  <c r="J29"/>
  <c r="J28"/>
  <c r="J27"/>
  <c r="J26"/>
  <c r="J25"/>
  <c r="J24"/>
  <c r="J23"/>
  <c r="J22"/>
  <c r="H31"/>
  <c r="H30"/>
  <c r="H29"/>
  <c r="H28"/>
  <c r="H27"/>
  <c r="H26"/>
  <c r="H25"/>
  <c r="H24"/>
  <c r="H23"/>
  <c r="H22"/>
  <c r="F23"/>
  <c r="F24"/>
  <c r="F25"/>
  <c r="F26"/>
  <c r="F27"/>
  <c r="F28"/>
  <c r="F29"/>
  <c r="F30"/>
  <c r="F31"/>
  <c r="F22"/>
  <c r="E23" i="5"/>
  <c r="E24"/>
  <c r="E25"/>
  <c r="E26"/>
  <c r="E27"/>
  <c r="E28"/>
  <c r="E29"/>
  <c r="E30"/>
  <c r="E31"/>
  <c r="E22"/>
  <c r="I23"/>
  <c r="I24"/>
  <c r="I25"/>
  <c r="I26"/>
  <c r="I27"/>
  <c r="I28"/>
  <c r="I29"/>
  <c r="I30"/>
  <c r="I31"/>
  <c r="I22"/>
  <c r="G23"/>
  <c r="G24"/>
  <c r="G25"/>
  <c r="G26"/>
  <c r="G27"/>
  <c r="G28"/>
  <c r="G29"/>
  <c r="G30"/>
  <c r="G31"/>
  <c r="G22"/>
  <c r="D35"/>
  <c r="D34"/>
  <c r="D33"/>
  <c r="D32"/>
  <c r="D31"/>
  <c r="D30"/>
  <c r="D29"/>
  <c r="D28"/>
  <c r="D27"/>
  <c r="D26"/>
  <c r="D25"/>
  <c r="D24"/>
  <c r="D23"/>
  <c r="D22"/>
  <c r="C35" i="2"/>
  <c r="D35" s="1"/>
  <c r="D34"/>
  <c r="C34"/>
  <c r="C33"/>
  <c r="D33" s="1"/>
  <c r="D32"/>
  <c r="C32"/>
  <c r="C31"/>
  <c r="D31" s="1"/>
  <c r="D30"/>
  <c r="C30"/>
  <c r="C29"/>
  <c r="D29" s="1"/>
  <c r="D28"/>
  <c r="C28"/>
  <c r="C27"/>
  <c r="D27" s="1"/>
  <c r="D26"/>
  <c r="C26"/>
  <c r="C25"/>
  <c r="D25" s="1"/>
  <c r="D24"/>
  <c r="C24"/>
  <c r="C23"/>
  <c r="D23" s="1"/>
  <c r="D22"/>
  <c r="C22"/>
  <c r="F26" i="6"/>
  <c r="F27"/>
  <c r="F28"/>
  <c r="F29"/>
  <c r="F30"/>
  <c r="F31"/>
  <c r="F32"/>
  <c r="F33"/>
  <c r="F34"/>
  <c r="F25"/>
  <c r="C38"/>
  <c r="D38" s="1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C13"/>
  <c r="C14"/>
  <c r="C15"/>
  <c r="C12"/>
  <c r="D6"/>
  <c r="D7"/>
  <c r="D8"/>
  <c r="D5"/>
  <c r="D15" i="5"/>
  <c r="D16"/>
  <c r="D17"/>
  <c r="D14"/>
  <c r="P5" i="2"/>
  <c r="P6"/>
  <c r="P7"/>
  <c r="P8"/>
  <c r="P9"/>
  <c r="P10"/>
  <c r="P11"/>
  <c r="P12"/>
  <c r="P13"/>
  <c r="P4"/>
  <c r="N13"/>
  <c r="N5"/>
  <c r="N6"/>
  <c r="N7"/>
  <c r="N8"/>
  <c r="N9"/>
  <c r="N10"/>
  <c r="N11"/>
  <c r="N12"/>
  <c r="N4"/>
  <c r="L5"/>
  <c r="L6"/>
  <c r="L7"/>
  <c r="L8"/>
  <c r="L9"/>
  <c r="L10"/>
  <c r="L11"/>
  <c r="L12"/>
  <c r="L4"/>
  <c r="J5"/>
  <c r="J6"/>
  <c r="J7"/>
  <c r="J8"/>
  <c r="J9"/>
  <c r="J10"/>
  <c r="J11"/>
  <c r="J12"/>
  <c r="J4"/>
  <c r="K5" i="5"/>
  <c r="K6"/>
  <c r="K7"/>
  <c r="K8"/>
  <c r="K9"/>
  <c r="K10"/>
  <c r="K11"/>
  <c r="K12"/>
  <c r="K4"/>
  <c r="H5" i="2"/>
  <c r="H6"/>
  <c r="H7"/>
  <c r="H8"/>
  <c r="H9"/>
  <c r="H10"/>
  <c r="H11"/>
  <c r="H12"/>
  <c r="H4"/>
  <c r="F5"/>
  <c r="F6"/>
  <c r="F7"/>
  <c r="F8"/>
  <c r="F9"/>
  <c r="F10"/>
  <c r="F11"/>
  <c r="F12"/>
  <c r="I5" i="5"/>
  <c r="I6"/>
  <c r="I7"/>
  <c r="I8"/>
  <c r="I9"/>
  <c r="I10"/>
  <c r="I11"/>
  <c r="I12"/>
  <c r="I4"/>
  <c r="G5"/>
  <c r="G6"/>
  <c r="G7"/>
  <c r="G8"/>
  <c r="G9"/>
  <c r="G10"/>
  <c r="G11"/>
  <c r="G12"/>
  <c r="D5"/>
  <c r="D6"/>
  <c r="D7"/>
  <c r="D8"/>
  <c r="D9"/>
  <c r="D10"/>
  <c r="D11"/>
  <c r="D12"/>
  <c r="D13"/>
  <c r="K13" s="1"/>
  <c r="D4"/>
  <c r="G4" s="1"/>
  <c r="H142" i="4"/>
  <c r="H138"/>
  <c r="H139" s="1"/>
  <c r="H140" s="1"/>
  <c r="H141" s="1"/>
  <c r="H132"/>
  <c r="H128"/>
  <c r="H129" s="1"/>
  <c r="H130" s="1"/>
  <c r="H131" s="1"/>
  <c r="H122"/>
  <c r="H118"/>
  <c r="H119" s="1"/>
  <c r="H120" s="1"/>
  <c r="H121" s="1"/>
  <c r="H112"/>
  <c r="H108"/>
  <c r="H109" s="1"/>
  <c r="H110" s="1"/>
  <c r="H111" s="1"/>
  <c r="H102"/>
  <c r="H99"/>
  <c r="H100" s="1"/>
  <c r="H101" s="1"/>
  <c r="H98"/>
  <c r="H92"/>
  <c r="H88"/>
  <c r="H89" s="1"/>
  <c r="H90" s="1"/>
  <c r="H91" s="1"/>
  <c r="H82"/>
  <c r="H78"/>
  <c r="H79" s="1"/>
  <c r="H80" s="1"/>
  <c r="H81" s="1"/>
  <c r="H72"/>
  <c r="H69"/>
  <c r="H70" s="1"/>
  <c r="H71" s="1"/>
  <c r="H68"/>
  <c r="H62"/>
  <c r="H59"/>
  <c r="H60" s="1"/>
  <c r="H61" s="1"/>
  <c r="H58"/>
  <c r="H52"/>
  <c r="H48"/>
  <c r="H49" s="1"/>
  <c r="H50" s="1"/>
  <c r="H51" s="1"/>
  <c r="H42"/>
  <c r="H38"/>
  <c r="H39" s="1"/>
  <c r="H40" s="1"/>
  <c r="H41" s="1"/>
  <c r="H32"/>
  <c r="H28"/>
  <c r="H29" s="1"/>
  <c r="H30" s="1"/>
  <c r="H31" s="1"/>
  <c r="H22"/>
  <c r="H19"/>
  <c r="H20" s="1"/>
  <c r="H21" s="1"/>
  <c r="H18"/>
  <c r="H9"/>
  <c r="J142"/>
  <c r="G142" s="1"/>
  <c r="G141"/>
  <c r="G140"/>
  <c r="G139"/>
  <c r="I138"/>
  <c r="J132"/>
  <c r="G132" s="1"/>
  <c r="G131"/>
  <c r="G130"/>
  <c r="G129"/>
  <c r="I128"/>
  <c r="J122"/>
  <c r="G122" s="1"/>
  <c r="G121"/>
  <c r="G120"/>
  <c r="G119"/>
  <c r="I118"/>
  <c r="J112"/>
  <c r="G112" s="1"/>
  <c r="G111"/>
  <c r="G110"/>
  <c r="G109"/>
  <c r="I108"/>
  <c r="J102"/>
  <c r="G102" s="1"/>
  <c r="G101"/>
  <c r="G100"/>
  <c r="G99"/>
  <c r="I98"/>
  <c r="J92"/>
  <c r="G92" s="1"/>
  <c r="G91"/>
  <c r="G90"/>
  <c r="G89"/>
  <c r="I88"/>
  <c r="J82"/>
  <c r="G82" s="1"/>
  <c r="G81"/>
  <c r="G80"/>
  <c r="G79"/>
  <c r="I78"/>
  <c r="J72"/>
  <c r="G72" s="1"/>
  <c r="G71"/>
  <c r="G70"/>
  <c r="G69"/>
  <c r="I68"/>
  <c r="J62"/>
  <c r="G62" s="1"/>
  <c r="G61"/>
  <c r="G60"/>
  <c r="G59"/>
  <c r="I58"/>
  <c r="J52"/>
  <c r="G52" s="1"/>
  <c r="G51"/>
  <c r="G50"/>
  <c r="G49"/>
  <c r="I48"/>
  <c r="J42"/>
  <c r="G42" s="1"/>
  <c r="G41"/>
  <c r="G40"/>
  <c r="G39"/>
  <c r="I38"/>
  <c r="J32"/>
  <c r="G32" s="1"/>
  <c r="G31"/>
  <c r="G30"/>
  <c r="G29"/>
  <c r="I28"/>
  <c r="J22"/>
  <c r="G22" s="1"/>
  <c r="G21"/>
  <c r="G20"/>
  <c r="G19"/>
  <c r="I18"/>
  <c r="J13"/>
  <c r="G13" s="1"/>
  <c r="H13" s="1"/>
  <c r="G12"/>
  <c r="G11"/>
  <c r="G10"/>
  <c r="H10" s="1"/>
  <c r="I9"/>
  <c r="F4" i="2"/>
  <c r="E11" i="3"/>
  <c r="E12"/>
  <c r="E13"/>
  <c r="E10"/>
  <c r="F15"/>
  <c r="F11"/>
  <c r="F12"/>
  <c r="F13"/>
  <c r="F10"/>
  <c r="D11"/>
  <c r="D12"/>
  <c r="D13"/>
  <c r="D10"/>
  <c r="D6"/>
  <c r="D7"/>
  <c r="D8"/>
  <c r="D5"/>
  <c r="D5" i="2"/>
  <c r="D6"/>
  <c r="D7"/>
  <c r="D8"/>
  <c r="D9"/>
  <c r="D10"/>
  <c r="D11"/>
  <c r="D12"/>
  <c r="D13"/>
  <c r="D14"/>
  <c r="D15"/>
  <c r="D16"/>
  <c r="D17"/>
  <c r="D4"/>
  <c r="C5"/>
  <c r="C6"/>
  <c r="C7"/>
  <c r="C8"/>
  <c r="C9"/>
  <c r="C10"/>
  <c r="C11"/>
  <c r="C12"/>
  <c r="C13"/>
  <c r="C14"/>
  <c r="C15"/>
  <c r="C16"/>
  <c r="C17"/>
  <c r="C4"/>
  <c r="H41" l="1"/>
  <c r="J41"/>
  <c r="F41"/>
  <c r="H40"/>
  <c r="F40"/>
  <c r="J40"/>
  <c r="H11" i="4"/>
  <c r="H12" s="1"/>
</calcChain>
</file>

<file path=xl/sharedStrings.xml><?xml version="1.0" encoding="utf-8"?>
<sst xmlns="http://schemas.openxmlformats.org/spreadsheetml/2006/main" count="310" uniqueCount="121">
  <si>
    <t>Computed discharges for major contributing tributaries</t>
  </si>
  <si>
    <t>Stream  Name</t>
  </si>
  <si>
    <t>Snyder Ditch</t>
  </si>
  <si>
    <t>Junk Ditch</t>
  </si>
  <si>
    <t>Fairfield Ditch</t>
  </si>
  <si>
    <t>Flow (cfs)</t>
  </si>
  <si>
    <t>cfsm</t>
  </si>
  <si>
    <t>Drainage Area</t>
  </si>
  <si>
    <t>Stage 10.0 ft</t>
  </si>
  <si>
    <t>(Using rating 32.0 Shifted 04/21/2011)</t>
  </si>
  <si>
    <t xml:space="preserve"> Calculated the cfs/sq. mile (cfsm) first at the St. Mary's River nr Ft. Wayne gage rating discharge then calculated the flow value for the ditches by multiplying the cfsm and drainage area.</t>
  </si>
  <si>
    <t>Stage 11.0 ft</t>
  </si>
  <si>
    <t>Stage 12.0 ft</t>
  </si>
  <si>
    <t>Stage 13.0 ft</t>
  </si>
  <si>
    <t>Stage 14.0 ft</t>
  </si>
  <si>
    <t>Stage 15.0 ft</t>
  </si>
  <si>
    <t>Stage 16.0 ft</t>
  </si>
  <si>
    <t>Stage 18.0 ft</t>
  </si>
  <si>
    <t>Stage 17.0 ft</t>
  </si>
  <si>
    <t>Stage 19.0 ft</t>
  </si>
  <si>
    <t>Stage 20.0 ft</t>
  </si>
  <si>
    <t>Stage 21.0 ft</t>
  </si>
  <si>
    <t>Stage 22.0 ft</t>
  </si>
  <si>
    <t>Stage 23.0 ft</t>
  </si>
  <si>
    <t>St. Mary's nr Ft. Wayne-04182000</t>
  </si>
  <si>
    <t>St. Mary's at Main St. Ft. Wayne-04182769</t>
  </si>
  <si>
    <t>Compare model output vs. rating curve @ St. Marys near Fort Wayne - 04182000</t>
  </si>
  <si>
    <t>stage (ft)</t>
  </si>
  <si>
    <t>discharge (cfs)</t>
  </si>
  <si>
    <t>wse_ngvd29 (ft)</t>
  </si>
  <si>
    <t>wse_navd88 (ft)</t>
  </si>
  <si>
    <t>wse_model_output (ft, navd88)</t>
  </si>
  <si>
    <t>Estimation of slope near the DS end of the model (near St. Marys at Main St. at Fort Wayne - 04182769)</t>
  </si>
  <si>
    <t>Based on FEMA FIS flood profile - revised Aug. 9, 2009 - 18003CV003B</t>
  </si>
  <si>
    <t>wse_navd88</t>
  </si>
  <si>
    <t>Hale Ave.</t>
  </si>
  <si>
    <t>500 yr</t>
  </si>
  <si>
    <t>100 yr</t>
  </si>
  <si>
    <t>50 yr</t>
  </si>
  <si>
    <t>10 yr</t>
  </si>
  <si>
    <t>Main St.</t>
  </si>
  <si>
    <t>river_feet</t>
  </si>
  <si>
    <t>slope</t>
  </si>
  <si>
    <t>avg_slope</t>
  </si>
  <si>
    <t>strm_dist (ft)</t>
  </si>
  <si>
    <t>recur. Int.</t>
  </si>
  <si>
    <t xml:space="preserve">(model xsec st# 2571) </t>
  </si>
  <si>
    <t>model_input</t>
  </si>
  <si>
    <t>Compare model output vs. rating curve @ St. Marys River at Main St. at Fort Wayne - 04182769</t>
  </si>
  <si>
    <t>stage (ft) @ US gage</t>
  </si>
  <si>
    <t>s_0.0006_n_0.028</t>
  </si>
  <si>
    <t>s0.0004_n0.06</t>
  </si>
  <si>
    <t>s0.0004</t>
  </si>
  <si>
    <t>n0.03</t>
  </si>
  <si>
    <t>s0.0006n0.025</t>
  </si>
  <si>
    <t>s0.0006n0.03</t>
  </si>
  <si>
    <t>n0.035</t>
  </si>
  <si>
    <t>n0.032</t>
  </si>
  <si>
    <t>anthony_blvd</t>
  </si>
  <si>
    <t>main_st</t>
  </si>
  <si>
    <t>recur_int</t>
  </si>
  <si>
    <t>Estimation of known WSE (NAVD88) near the DS end of the model (near St. Marys at Main St. at Fort Wayne - 04182769)</t>
  </si>
  <si>
    <t>elev_diff</t>
  </si>
  <si>
    <t>est_flow_fis</t>
  </si>
  <si>
    <t>est_flow_rating</t>
  </si>
  <si>
    <t>est_stage</t>
  </si>
  <si>
    <t>Estimated WSE at 04182769</t>
  </si>
  <si>
    <t>With known_ws option for BC</t>
  </si>
  <si>
    <t>with know_ws for BC</t>
  </si>
  <si>
    <t>est_wse_navd88</t>
  </si>
  <si>
    <t>wse@main_st</t>
  </si>
  <si>
    <t>-0.37</t>
  </si>
  <si>
    <t>all main chan</t>
  </si>
  <si>
    <t>upper_main_chan</t>
  </si>
  <si>
    <t>n0.0349</t>
  </si>
  <si>
    <t>flow_wsd_prop</t>
  </si>
  <si>
    <t>With known_ws option for BC (with elevation diff method from fis)</t>
  </si>
  <si>
    <t>NA</t>
  </si>
  <si>
    <t>Range of N values used in FIS for St. Marys River</t>
  </si>
  <si>
    <t>channel</t>
  </si>
  <si>
    <t>overbanks</t>
  </si>
  <si>
    <t>0.04 -0.08</t>
  </si>
  <si>
    <t>0.04 - 0.1</t>
  </si>
  <si>
    <t>To Huntington bridge from US gage</t>
  </si>
  <si>
    <t>all xsect</t>
  </si>
  <si>
    <t>n0.034</t>
  </si>
  <si>
    <t>HEC-RAS Project elements</t>
  </si>
  <si>
    <t>proj_name</t>
  </si>
  <si>
    <t>plan_name</t>
  </si>
  <si>
    <t>geo_name</t>
  </si>
  <si>
    <t>std_flow_name</t>
  </si>
  <si>
    <t>description</t>
  </si>
  <si>
    <t>file_name</t>
  </si>
  <si>
    <t>StMarys_all_kws</t>
  </si>
  <si>
    <t>StMarys_all_kws.prj</t>
  </si>
  <si>
    <t>geo_stg17-19</t>
  </si>
  <si>
    <t>kws_stg17-19</t>
  </si>
  <si>
    <t>StMarys_all_kws.g07</t>
  </si>
  <si>
    <t>StMarys_all_kws.f17</t>
  </si>
  <si>
    <t>comment</t>
  </si>
  <si>
    <t>for stages 17 to 19</t>
  </si>
  <si>
    <t>geo_stg12-16</t>
  </si>
  <si>
    <t>kws_stg12-16</t>
  </si>
  <si>
    <t>StMarys_all_kws.g08</t>
  </si>
  <si>
    <t>StMarys_all_kws.f18</t>
  </si>
  <si>
    <t>for stages 12 to 16</t>
  </si>
  <si>
    <t>geo_stg20-23</t>
  </si>
  <si>
    <t>kws_stg20-23</t>
  </si>
  <si>
    <t>StMarys_all_kws.g01</t>
  </si>
  <si>
    <t>StMarys_all_kws.f01</t>
  </si>
  <si>
    <t>for stages 20 to 23</t>
  </si>
  <si>
    <t>Hale Ave overtops</t>
  </si>
  <si>
    <t>Plan 06</t>
  </si>
  <si>
    <t>StMarys_all_kws.p06</t>
  </si>
  <si>
    <t>Plan 05</t>
  </si>
  <si>
    <t>StMarys_all_kws.p05</t>
  </si>
  <si>
    <t>n0.044</t>
  </si>
  <si>
    <t>Plan 04</t>
  </si>
  <si>
    <t>StMarys_all_kws.p04</t>
  </si>
  <si>
    <t>n0.049</t>
  </si>
  <si>
    <t>NA, beyond 500 yr flood estimated by fis</t>
  </si>
</sst>
</file>

<file path=xl/styles.xml><?xml version="1.0" encoding="utf-8"?>
<styleSheet xmlns="http://schemas.openxmlformats.org/spreadsheetml/2006/main">
  <numFmts count="1">
    <numFmt numFmtId="164" formatCode="0.0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1" fontId="0" fillId="2" borderId="0" xfId="0" applyNumberFormat="1" applyFill="1"/>
    <xf numFmtId="1" fontId="1" fillId="2" borderId="0" xfId="0" applyNumberFormat="1" applyFont="1" applyFill="1"/>
    <xf numFmtId="0" fontId="0" fillId="2" borderId="0" xfId="0" applyFill="1"/>
    <xf numFmtId="0" fontId="0" fillId="0" borderId="0" xfId="0" quotePrefix="1"/>
    <xf numFmtId="0" fontId="2" fillId="0" borderId="0" xfId="0" applyFont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2"/>
  <sheetViews>
    <sheetView topLeftCell="A96" workbookViewId="0">
      <selection activeCell="J9" sqref="J9"/>
    </sheetView>
  </sheetViews>
  <sheetFormatPr defaultRowHeight="15"/>
  <cols>
    <col min="5" max="5" width="13.5703125" bestFit="1" customWidth="1"/>
    <col min="7" max="7" width="9.5703125" bestFit="1" customWidth="1"/>
    <col min="8" max="8" width="12.42578125" style="4" bestFit="1" customWidth="1"/>
    <col min="9" max="9" width="5.5703125" bestFit="1" customWidth="1"/>
    <col min="10" max="10" width="9.140625" style="2"/>
  </cols>
  <sheetData>
    <row r="1" spans="1:15">
      <c r="A1" t="s">
        <v>0</v>
      </c>
    </row>
    <row r="3" spans="1:15">
      <c r="A3" t="s">
        <v>10</v>
      </c>
    </row>
    <row r="6" spans="1:15">
      <c r="A6" s="1" t="s">
        <v>8</v>
      </c>
    </row>
    <row r="7" spans="1:15">
      <c r="A7" t="s">
        <v>9</v>
      </c>
    </row>
    <row r="8" spans="1:15">
      <c r="A8" s="1" t="s">
        <v>1</v>
      </c>
      <c r="E8" s="1" t="s">
        <v>7</v>
      </c>
      <c r="G8" s="1" t="s">
        <v>5</v>
      </c>
      <c r="H8" s="5" t="s">
        <v>47</v>
      </c>
      <c r="I8" s="1" t="s">
        <v>6</v>
      </c>
    </row>
    <row r="9" spans="1:15">
      <c r="A9" t="s">
        <v>24</v>
      </c>
      <c r="E9" s="2">
        <v>762</v>
      </c>
      <c r="G9" s="2">
        <v>3920</v>
      </c>
      <c r="H9" s="4">
        <f>G9</f>
        <v>3920</v>
      </c>
      <c r="I9" s="2">
        <f>G9/762</f>
        <v>5.1443569553805775</v>
      </c>
      <c r="J9" s="2">
        <v>5.14</v>
      </c>
      <c r="O9" s="2"/>
    </row>
    <row r="10" spans="1:15">
      <c r="A10" t="s">
        <v>2</v>
      </c>
      <c r="E10" s="2">
        <v>7.72</v>
      </c>
      <c r="G10" s="2">
        <f>J10*E10</f>
        <v>39.680799999999998</v>
      </c>
      <c r="H10" s="4">
        <f>H9+G10</f>
        <v>3959.6808000000001</v>
      </c>
      <c r="I10" s="2"/>
      <c r="J10" s="2">
        <v>5.14</v>
      </c>
      <c r="O10" s="2"/>
    </row>
    <row r="11" spans="1:15">
      <c r="A11" t="s">
        <v>4</v>
      </c>
      <c r="E11" s="2">
        <v>24.44</v>
      </c>
      <c r="G11" s="2">
        <f t="shared" ref="G11:G13" si="0">J11*E11</f>
        <v>125.6216</v>
      </c>
      <c r="H11" s="4">
        <f t="shared" ref="H11:H12" si="1">H10+G11</f>
        <v>4085.3024</v>
      </c>
      <c r="I11" s="2"/>
      <c r="J11" s="2">
        <v>5.14</v>
      </c>
      <c r="O11" s="2"/>
    </row>
    <row r="12" spans="1:15">
      <c r="A12" t="s">
        <v>3</v>
      </c>
      <c r="E12" s="2">
        <v>9.6</v>
      </c>
      <c r="G12" s="2">
        <f t="shared" si="0"/>
        <v>49.343999999999994</v>
      </c>
      <c r="H12" s="4">
        <f t="shared" si="1"/>
        <v>4134.6463999999996</v>
      </c>
      <c r="I12" s="2"/>
      <c r="J12" s="2">
        <v>5.14</v>
      </c>
    </row>
    <row r="13" spans="1:15">
      <c r="A13" t="s">
        <v>25</v>
      </c>
      <c r="E13" s="2">
        <v>822.6</v>
      </c>
      <c r="G13" s="2">
        <f t="shared" si="0"/>
        <v>4228.1639999999998</v>
      </c>
      <c r="H13" s="4">
        <f>G13</f>
        <v>4228.1639999999998</v>
      </c>
      <c r="J13" s="2">
        <f>J12</f>
        <v>5.14</v>
      </c>
      <c r="L13" t="s">
        <v>46</v>
      </c>
    </row>
    <row r="15" spans="1:15">
      <c r="A15" s="1" t="s">
        <v>11</v>
      </c>
    </row>
    <row r="16" spans="1:15">
      <c r="A16" t="s">
        <v>9</v>
      </c>
    </row>
    <row r="17" spans="1:10">
      <c r="A17" s="1" t="s">
        <v>1</v>
      </c>
      <c r="E17" s="1" t="s">
        <v>7</v>
      </c>
      <c r="G17" s="1" t="s">
        <v>5</v>
      </c>
      <c r="I17" s="1" t="s">
        <v>6</v>
      </c>
    </row>
    <row r="18" spans="1:10">
      <c r="A18" t="s">
        <v>24</v>
      </c>
      <c r="E18" s="2">
        <v>762</v>
      </c>
      <c r="G18" s="2">
        <v>4620</v>
      </c>
      <c r="H18" s="4">
        <f>G18</f>
        <v>4620</v>
      </c>
      <c r="I18" s="2">
        <f>G18/762</f>
        <v>6.0629921259842519</v>
      </c>
      <c r="J18" s="2">
        <v>6.06</v>
      </c>
    </row>
    <row r="19" spans="1:10">
      <c r="A19" t="s">
        <v>2</v>
      </c>
      <c r="E19" s="2">
        <v>7.72</v>
      </c>
      <c r="G19" s="2">
        <f>J19*E19</f>
        <v>46.783199999999994</v>
      </c>
      <c r="H19" s="4">
        <f>H18+G19</f>
        <v>4666.7831999999999</v>
      </c>
      <c r="I19" s="2"/>
      <c r="J19" s="2">
        <v>6.06</v>
      </c>
    </row>
    <row r="20" spans="1:10">
      <c r="A20" t="s">
        <v>4</v>
      </c>
      <c r="E20" s="2">
        <v>24.44</v>
      </c>
      <c r="G20" s="2">
        <f t="shared" ref="G20:G21" si="2">J20*E20</f>
        <v>148.10640000000001</v>
      </c>
      <c r="H20" s="4">
        <f t="shared" ref="H20:H21" si="3">H19+G20</f>
        <v>4814.8895999999995</v>
      </c>
      <c r="I20" s="2"/>
      <c r="J20" s="2">
        <v>6.06</v>
      </c>
    </row>
    <row r="21" spans="1:10">
      <c r="A21" t="s">
        <v>3</v>
      </c>
      <c r="E21" s="2">
        <v>9.6</v>
      </c>
      <c r="G21" s="2">
        <f t="shared" si="2"/>
        <v>58.175999999999995</v>
      </c>
      <c r="H21" s="4">
        <f t="shared" si="3"/>
        <v>4873.0655999999999</v>
      </c>
      <c r="I21" s="2"/>
      <c r="J21" s="2">
        <v>6.06</v>
      </c>
    </row>
    <row r="22" spans="1:10">
      <c r="A22" t="s">
        <v>25</v>
      </c>
      <c r="E22" s="2">
        <v>822.6</v>
      </c>
      <c r="G22" s="2">
        <f t="shared" ref="G22" si="4">J22*E22</f>
        <v>4984.9560000000001</v>
      </c>
      <c r="H22" s="4">
        <f>G22</f>
        <v>4984.9560000000001</v>
      </c>
      <c r="J22" s="2">
        <f>J21</f>
        <v>6.06</v>
      </c>
    </row>
    <row r="25" spans="1:10">
      <c r="A25" s="1" t="s">
        <v>12</v>
      </c>
    </row>
    <row r="26" spans="1:10">
      <c r="A26" t="s">
        <v>9</v>
      </c>
    </row>
    <row r="27" spans="1:10">
      <c r="A27" s="1" t="s">
        <v>1</v>
      </c>
      <c r="E27" s="1" t="s">
        <v>7</v>
      </c>
      <c r="G27" s="1" t="s">
        <v>5</v>
      </c>
      <c r="I27" s="1" t="s">
        <v>6</v>
      </c>
    </row>
    <row r="28" spans="1:10">
      <c r="A28" t="s">
        <v>24</v>
      </c>
      <c r="E28" s="2">
        <v>762</v>
      </c>
      <c r="G28" s="2">
        <v>5370</v>
      </c>
      <c r="H28" s="4">
        <f>G28</f>
        <v>5370</v>
      </c>
      <c r="I28" s="2">
        <f>G28/762</f>
        <v>7.0472440944881889</v>
      </c>
      <c r="J28" s="2">
        <v>7.0472440944881889</v>
      </c>
    </row>
    <row r="29" spans="1:10">
      <c r="A29" t="s">
        <v>2</v>
      </c>
      <c r="E29" s="2">
        <v>7.72</v>
      </c>
      <c r="G29" s="2">
        <f>J29*E29</f>
        <v>54.404724409448818</v>
      </c>
      <c r="H29" s="4">
        <f>H28+G29</f>
        <v>5424.404724409449</v>
      </c>
      <c r="I29" s="2"/>
      <c r="J29" s="2">
        <v>7.0472440944881889</v>
      </c>
    </row>
    <row r="30" spans="1:10">
      <c r="A30" t="s">
        <v>4</v>
      </c>
      <c r="E30" s="2">
        <v>24.44</v>
      </c>
      <c r="G30" s="2">
        <f t="shared" ref="G30:G31" si="5">J30*E30</f>
        <v>172.23464566929135</v>
      </c>
      <c r="H30" s="4">
        <f t="shared" ref="H30:H31" si="6">H29+G30</f>
        <v>5596.6393700787403</v>
      </c>
      <c r="I30" s="2"/>
      <c r="J30" s="2">
        <v>7.0472440944881889</v>
      </c>
    </row>
    <row r="31" spans="1:10">
      <c r="A31" t="s">
        <v>3</v>
      </c>
      <c r="E31" s="2">
        <v>9.6</v>
      </c>
      <c r="G31" s="2">
        <f t="shared" si="5"/>
        <v>67.653543307086608</v>
      </c>
      <c r="H31" s="4">
        <f t="shared" si="6"/>
        <v>5664.292913385827</v>
      </c>
      <c r="I31" s="2"/>
      <c r="J31" s="2">
        <v>7.0472440944881889</v>
      </c>
    </row>
    <row r="32" spans="1:10">
      <c r="A32" t="s">
        <v>25</v>
      </c>
      <c r="E32" s="2">
        <v>822.6</v>
      </c>
      <c r="G32" s="2">
        <f t="shared" ref="G32" si="7">J32*E32</f>
        <v>5797.0629921259842</v>
      </c>
      <c r="H32" s="4">
        <f>G32</f>
        <v>5797.0629921259842</v>
      </c>
      <c r="J32" s="2">
        <f>J31</f>
        <v>7.0472440944881889</v>
      </c>
    </row>
    <row r="35" spans="1:10">
      <c r="A35" s="1" t="s">
        <v>13</v>
      </c>
    </row>
    <row r="36" spans="1:10">
      <c r="A36" t="s">
        <v>9</v>
      </c>
    </row>
    <row r="37" spans="1:10">
      <c r="A37" s="1" t="s">
        <v>1</v>
      </c>
      <c r="E37" s="1" t="s">
        <v>7</v>
      </c>
      <c r="G37" s="1" t="s">
        <v>5</v>
      </c>
      <c r="I37" s="1" t="s">
        <v>6</v>
      </c>
    </row>
    <row r="38" spans="1:10">
      <c r="A38" t="s">
        <v>24</v>
      </c>
      <c r="E38" s="2">
        <v>762</v>
      </c>
      <c r="G38" s="2">
        <v>6160</v>
      </c>
      <c r="H38" s="4">
        <f>G38</f>
        <v>6160</v>
      </c>
      <c r="I38" s="2">
        <f>G38/762</f>
        <v>8.0839895013123364</v>
      </c>
      <c r="J38" s="2">
        <v>8.08</v>
      </c>
    </row>
    <row r="39" spans="1:10">
      <c r="A39" t="s">
        <v>2</v>
      </c>
      <c r="E39" s="2">
        <v>7.72</v>
      </c>
      <c r="G39" s="2">
        <f>J39*E39</f>
        <v>62.377600000000001</v>
      </c>
      <c r="H39" s="4">
        <f>H38+G39</f>
        <v>6222.3775999999998</v>
      </c>
      <c r="I39" s="2"/>
      <c r="J39" s="2">
        <v>8.08</v>
      </c>
    </row>
    <row r="40" spans="1:10">
      <c r="A40" t="s">
        <v>4</v>
      </c>
      <c r="E40" s="2">
        <v>24.44</v>
      </c>
      <c r="G40" s="2">
        <f t="shared" ref="G40:G41" si="8">J40*E40</f>
        <v>197.4752</v>
      </c>
      <c r="H40" s="4">
        <f t="shared" ref="H40:H41" si="9">H39+G40</f>
        <v>6419.8527999999997</v>
      </c>
      <c r="I40" s="2"/>
      <c r="J40" s="2">
        <v>8.08</v>
      </c>
    </row>
    <row r="41" spans="1:10">
      <c r="A41" t="s">
        <v>3</v>
      </c>
      <c r="E41" s="2">
        <v>9.6</v>
      </c>
      <c r="G41" s="2">
        <f t="shared" si="8"/>
        <v>77.567999999999998</v>
      </c>
      <c r="H41" s="4">
        <f t="shared" si="9"/>
        <v>6497.4207999999999</v>
      </c>
      <c r="I41" s="2"/>
      <c r="J41" s="2">
        <v>8.08</v>
      </c>
    </row>
    <row r="42" spans="1:10">
      <c r="A42" t="s">
        <v>25</v>
      </c>
      <c r="E42" s="2">
        <v>822.6</v>
      </c>
      <c r="G42" s="2">
        <f t="shared" ref="G42" si="10">J42*E42</f>
        <v>6646.6080000000002</v>
      </c>
      <c r="H42" s="4">
        <f>G42</f>
        <v>6646.6080000000002</v>
      </c>
      <c r="J42" s="2">
        <f>J41</f>
        <v>8.08</v>
      </c>
    </row>
    <row r="45" spans="1:10">
      <c r="A45" s="1" t="s">
        <v>14</v>
      </c>
    </row>
    <row r="46" spans="1:10">
      <c r="A46" t="s">
        <v>9</v>
      </c>
    </row>
    <row r="47" spans="1:10">
      <c r="A47" s="1" t="s">
        <v>1</v>
      </c>
      <c r="E47" s="1" t="s">
        <v>7</v>
      </c>
      <c r="G47" s="1" t="s">
        <v>5</v>
      </c>
      <c r="I47" s="1" t="s">
        <v>6</v>
      </c>
    </row>
    <row r="48" spans="1:10">
      <c r="A48" t="s">
        <v>24</v>
      </c>
      <c r="E48" s="2">
        <v>762</v>
      </c>
      <c r="G48" s="2">
        <v>7000</v>
      </c>
      <c r="H48" s="4">
        <f>G48</f>
        <v>7000</v>
      </c>
      <c r="I48" s="2">
        <f>G48/762</f>
        <v>9.1863517060367457</v>
      </c>
      <c r="J48" s="2">
        <v>9.19</v>
      </c>
    </row>
    <row r="49" spans="1:10">
      <c r="A49" t="s">
        <v>2</v>
      </c>
      <c r="E49" s="2">
        <v>7.72</v>
      </c>
      <c r="G49" s="2">
        <f>J49*E49</f>
        <v>70.946799999999996</v>
      </c>
      <c r="H49" s="4">
        <f>H48+G49</f>
        <v>7070.9467999999997</v>
      </c>
      <c r="I49" s="2"/>
      <c r="J49" s="2">
        <v>9.19</v>
      </c>
    </row>
    <row r="50" spans="1:10">
      <c r="A50" t="s">
        <v>4</v>
      </c>
      <c r="E50" s="2">
        <v>24.44</v>
      </c>
      <c r="G50" s="2">
        <f t="shared" ref="G50:G51" si="11">J50*E50</f>
        <v>224.6036</v>
      </c>
      <c r="H50" s="4">
        <f t="shared" ref="H50:H51" si="12">H49+G50</f>
        <v>7295.5504000000001</v>
      </c>
      <c r="I50" s="2"/>
      <c r="J50" s="2">
        <v>9.19</v>
      </c>
    </row>
    <row r="51" spans="1:10">
      <c r="A51" t="s">
        <v>3</v>
      </c>
      <c r="E51" s="2">
        <v>9.6</v>
      </c>
      <c r="G51" s="2">
        <f t="shared" si="11"/>
        <v>88.22399999999999</v>
      </c>
      <c r="H51" s="4">
        <f t="shared" si="12"/>
        <v>7383.7744000000002</v>
      </c>
      <c r="I51" s="2"/>
      <c r="J51" s="2">
        <v>9.19</v>
      </c>
    </row>
    <row r="52" spans="1:10">
      <c r="A52" t="s">
        <v>25</v>
      </c>
      <c r="E52" s="2">
        <v>822.6</v>
      </c>
      <c r="G52" s="2">
        <f t="shared" ref="G52" si="13">J52*E52</f>
        <v>7559.6939999999995</v>
      </c>
      <c r="H52" s="4">
        <f>G52</f>
        <v>7559.6939999999995</v>
      </c>
      <c r="J52" s="2">
        <f>J51</f>
        <v>9.19</v>
      </c>
    </row>
    <row r="55" spans="1:10">
      <c r="A55" s="1" t="s">
        <v>15</v>
      </c>
    </row>
    <row r="56" spans="1:10">
      <c r="A56" t="s">
        <v>9</v>
      </c>
    </row>
    <row r="57" spans="1:10">
      <c r="A57" s="1" t="s">
        <v>1</v>
      </c>
      <c r="E57" s="1" t="s">
        <v>7</v>
      </c>
      <c r="G57" s="1" t="s">
        <v>5</v>
      </c>
      <c r="I57" s="1" t="s">
        <v>6</v>
      </c>
    </row>
    <row r="58" spans="1:10">
      <c r="A58" t="s">
        <v>24</v>
      </c>
      <c r="E58" s="2">
        <v>762</v>
      </c>
      <c r="G58" s="2">
        <v>7880</v>
      </c>
      <c r="H58" s="4">
        <f>G58</f>
        <v>7880</v>
      </c>
      <c r="I58" s="2">
        <f>G58/762</f>
        <v>10.341207349081365</v>
      </c>
      <c r="J58" s="2">
        <v>10.34</v>
      </c>
    </row>
    <row r="59" spans="1:10">
      <c r="A59" t="s">
        <v>2</v>
      </c>
      <c r="E59" s="2">
        <v>7.72</v>
      </c>
      <c r="G59" s="2">
        <f>J59*E59</f>
        <v>79.824799999999996</v>
      </c>
      <c r="H59" s="4">
        <f>H58+G59</f>
        <v>7959.8248000000003</v>
      </c>
      <c r="I59" s="2"/>
      <c r="J59" s="2">
        <v>10.34</v>
      </c>
    </row>
    <row r="60" spans="1:10">
      <c r="A60" t="s">
        <v>4</v>
      </c>
      <c r="E60" s="2">
        <v>24.44</v>
      </c>
      <c r="G60" s="2">
        <f t="shared" ref="G60:G61" si="14">J60*E60</f>
        <v>252.70960000000002</v>
      </c>
      <c r="H60" s="4">
        <f t="shared" ref="H60:H61" si="15">H59+G60</f>
        <v>8212.5344000000005</v>
      </c>
      <c r="I60" s="2"/>
      <c r="J60" s="2">
        <v>10.34</v>
      </c>
    </row>
    <row r="61" spans="1:10">
      <c r="A61" t="s">
        <v>3</v>
      </c>
      <c r="E61" s="2">
        <v>9.6</v>
      </c>
      <c r="G61" s="2">
        <f t="shared" si="14"/>
        <v>99.263999999999996</v>
      </c>
      <c r="H61" s="4">
        <f t="shared" si="15"/>
        <v>8311.7983999999997</v>
      </c>
      <c r="I61" s="2"/>
      <c r="J61" s="2">
        <v>10.34</v>
      </c>
    </row>
    <row r="62" spans="1:10">
      <c r="A62" t="s">
        <v>25</v>
      </c>
      <c r="E62" s="2">
        <v>822.6</v>
      </c>
      <c r="G62" s="2">
        <f t="shared" ref="G62" si="16">J62*E62</f>
        <v>8505.6839999999993</v>
      </c>
      <c r="H62" s="4">
        <f>G62</f>
        <v>8505.6839999999993</v>
      </c>
      <c r="J62" s="2">
        <f>J61</f>
        <v>10.34</v>
      </c>
    </row>
    <row r="65" spans="1:10">
      <c r="A65" s="1" t="s">
        <v>16</v>
      </c>
    </row>
    <row r="66" spans="1:10">
      <c r="A66" t="s">
        <v>9</v>
      </c>
    </row>
    <row r="67" spans="1:10">
      <c r="A67" s="1" t="s">
        <v>1</v>
      </c>
      <c r="E67" s="1" t="s">
        <v>7</v>
      </c>
      <c r="G67" s="1" t="s">
        <v>5</v>
      </c>
      <c r="I67" s="1" t="s">
        <v>6</v>
      </c>
    </row>
    <row r="68" spans="1:10">
      <c r="A68" t="s">
        <v>24</v>
      </c>
      <c r="E68" s="2">
        <v>762</v>
      </c>
      <c r="G68" s="2">
        <v>8800</v>
      </c>
      <c r="H68" s="4">
        <f>G68</f>
        <v>8800</v>
      </c>
      <c r="I68" s="2">
        <f>G68/762</f>
        <v>11.548556430446194</v>
      </c>
      <c r="J68" s="2">
        <v>11.55</v>
      </c>
    </row>
    <row r="69" spans="1:10">
      <c r="A69" t="s">
        <v>2</v>
      </c>
      <c r="E69" s="2">
        <v>7.72</v>
      </c>
      <c r="G69" s="2">
        <f>J69*E69</f>
        <v>89.165999999999997</v>
      </c>
      <c r="H69" s="4">
        <f>H68+G69</f>
        <v>8889.1659999999993</v>
      </c>
      <c r="I69" s="2"/>
      <c r="J69" s="2">
        <v>11.55</v>
      </c>
    </row>
    <row r="70" spans="1:10">
      <c r="A70" t="s">
        <v>4</v>
      </c>
      <c r="E70" s="2">
        <v>24.44</v>
      </c>
      <c r="G70" s="2">
        <f t="shared" ref="G70:G71" si="17">J70*E70</f>
        <v>282.28200000000004</v>
      </c>
      <c r="H70" s="4">
        <f t="shared" ref="H70:H71" si="18">H69+G70</f>
        <v>9171.4479999999985</v>
      </c>
      <c r="I70" s="2"/>
      <c r="J70" s="2">
        <v>11.55</v>
      </c>
    </row>
    <row r="71" spans="1:10">
      <c r="A71" t="s">
        <v>3</v>
      </c>
      <c r="E71" s="2">
        <v>9.6</v>
      </c>
      <c r="G71" s="2">
        <f t="shared" si="17"/>
        <v>110.88000000000001</v>
      </c>
      <c r="H71" s="4">
        <f t="shared" si="18"/>
        <v>9282.3279999999977</v>
      </c>
      <c r="I71" s="2"/>
      <c r="J71" s="2">
        <v>11.55</v>
      </c>
    </row>
    <row r="72" spans="1:10">
      <c r="A72" t="s">
        <v>25</v>
      </c>
      <c r="E72" s="2">
        <v>822.6</v>
      </c>
      <c r="G72" s="2">
        <f t="shared" ref="G72" si="19">J72*E72</f>
        <v>9501.0300000000007</v>
      </c>
      <c r="H72" s="4">
        <f>G72</f>
        <v>9501.0300000000007</v>
      </c>
      <c r="J72" s="2">
        <f>J71</f>
        <v>11.55</v>
      </c>
    </row>
    <row r="75" spans="1:10">
      <c r="A75" s="1" t="s">
        <v>18</v>
      </c>
    </row>
    <row r="76" spans="1:10">
      <c r="A76" t="s">
        <v>9</v>
      </c>
    </row>
    <row r="77" spans="1:10">
      <c r="A77" s="1" t="s">
        <v>1</v>
      </c>
      <c r="E77" s="1" t="s">
        <v>7</v>
      </c>
      <c r="G77" s="1" t="s">
        <v>5</v>
      </c>
      <c r="I77" s="1" t="s">
        <v>6</v>
      </c>
    </row>
    <row r="78" spans="1:10">
      <c r="A78" t="s">
        <v>24</v>
      </c>
      <c r="E78" s="2">
        <v>762</v>
      </c>
      <c r="G78" s="2">
        <v>9760</v>
      </c>
      <c r="H78" s="4">
        <f>G78</f>
        <v>9760</v>
      </c>
      <c r="I78" s="2">
        <f>G78/762</f>
        <v>12.808398950131233</v>
      </c>
      <c r="J78" s="2">
        <v>12.81</v>
      </c>
    </row>
    <row r="79" spans="1:10">
      <c r="A79" t="s">
        <v>2</v>
      </c>
      <c r="E79" s="2">
        <v>7.72</v>
      </c>
      <c r="G79" s="2">
        <f>J79*E79</f>
        <v>98.893200000000007</v>
      </c>
      <c r="H79" s="4">
        <f>H78+G79</f>
        <v>9858.8932000000004</v>
      </c>
      <c r="I79" s="2"/>
      <c r="J79" s="2">
        <v>12.81</v>
      </c>
    </row>
    <row r="80" spans="1:10">
      <c r="A80" t="s">
        <v>4</v>
      </c>
      <c r="E80" s="2">
        <v>24.44</v>
      </c>
      <c r="G80" s="2">
        <f t="shared" ref="G80:G81" si="20">J80*E80</f>
        <v>313.07640000000004</v>
      </c>
      <c r="H80" s="4">
        <f t="shared" ref="H80:H81" si="21">H79+G80</f>
        <v>10171.9696</v>
      </c>
      <c r="I80" s="2"/>
      <c r="J80" s="2">
        <v>12.81</v>
      </c>
    </row>
    <row r="81" spans="1:10">
      <c r="A81" t="s">
        <v>3</v>
      </c>
      <c r="E81" s="2">
        <v>9.6</v>
      </c>
      <c r="G81" s="2">
        <f t="shared" si="20"/>
        <v>122.976</v>
      </c>
      <c r="H81" s="4">
        <f t="shared" si="21"/>
        <v>10294.945600000001</v>
      </c>
      <c r="I81" s="2"/>
      <c r="J81" s="2">
        <v>12.81</v>
      </c>
    </row>
    <row r="82" spans="1:10">
      <c r="A82" t="s">
        <v>25</v>
      </c>
      <c r="E82" s="2">
        <v>822.6</v>
      </c>
      <c r="G82" s="2">
        <f t="shared" ref="G82" si="22">J82*E82</f>
        <v>10537.506000000001</v>
      </c>
      <c r="H82" s="4">
        <f>G82</f>
        <v>10537.506000000001</v>
      </c>
      <c r="J82" s="2">
        <f>J81</f>
        <v>12.81</v>
      </c>
    </row>
    <row r="85" spans="1:10">
      <c r="A85" s="1" t="s">
        <v>17</v>
      </c>
    </row>
    <row r="86" spans="1:10">
      <c r="A86" t="s">
        <v>9</v>
      </c>
    </row>
    <row r="87" spans="1:10">
      <c r="A87" s="1" t="s">
        <v>1</v>
      </c>
      <c r="E87" s="1" t="s">
        <v>7</v>
      </c>
      <c r="G87" s="1" t="s">
        <v>5</v>
      </c>
      <c r="I87" s="1" t="s">
        <v>6</v>
      </c>
    </row>
    <row r="88" spans="1:10">
      <c r="A88" t="s">
        <v>24</v>
      </c>
      <c r="E88" s="2">
        <v>762</v>
      </c>
      <c r="G88" s="2">
        <v>10800</v>
      </c>
      <c r="H88" s="4">
        <f>G88</f>
        <v>10800</v>
      </c>
      <c r="I88" s="2">
        <f>G88/762</f>
        <v>14.173228346456693</v>
      </c>
      <c r="J88" s="2">
        <v>14.17</v>
      </c>
    </row>
    <row r="89" spans="1:10">
      <c r="A89" t="s">
        <v>2</v>
      </c>
      <c r="E89" s="2">
        <v>7.72</v>
      </c>
      <c r="G89" s="2">
        <f>J89*E89</f>
        <v>109.39239999999999</v>
      </c>
      <c r="H89" s="4">
        <f>H88+G89</f>
        <v>10909.392400000001</v>
      </c>
      <c r="I89" s="2"/>
      <c r="J89" s="2">
        <v>14.17</v>
      </c>
    </row>
    <row r="90" spans="1:10">
      <c r="A90" t="s">
        <v>4</v>
      </c>
      <c r="E90" s="2">
        <v>24.44</v>
      </c>
      <c r="G90" s="2">
        <f t="shared" ref="G90:G91" si="23">J90*E90</f>
        <v>346.31479999999999</v>
      </c>
      <c r="H90" s="4">
        <f t="shared" ref="H90:H91" si="24">H89+G90</f>
        <v>11255.707200000001</v>
      </c>
      <c r="I90" s="2"/>
      <c r="J90" s="2">
        <v>14.17</v>
      </c>
    </row>
    <row r="91" spans="1:10">
      <c r="A91" t="s">
        <v>3</v>
      </c>
      <c r="E91" s="2">
        <v>9.6</v>
      </c>
      <c r="G91" s="2">
        <f t="shared" si="23"/>
        <v>136.03199999999998</v>
      </c>
      <c r="H91" s="4">
        <f t="shared" si="24"/>
        <v>11391.7392</v>
      </c>
      <c r="I91" s="2"/>
      <c r="J91" s="2">
        <v>14.17</v>
      </c>
    </row>
    <row r="92" spans="1:10">
      <c r="A92" t="s">
        <v>25</v>
      </c>
      <c r="E92" s="2">
        <v>822.6</v>
      </c>
      <c r="G92" s="2">
        <f t="shared" ref="G92" si="25">J92*E92</f>
        <v>11656.242</v>
      </c>
      <c r="H92" s="4">
        <f>G92</f>
        <v>11656.242</v>
      </c>
      <c r="J92" s="2">
        <f>J91</f>
        <v>14.17</v>
      </c>
    </row>
    <row r="95" spans="1:10">
      <c r="A95" s="1" t="s">
        <v>19</v>
      </c>
    </row>
    <row r="96" spans="1:10">
      <c r="A96" t="s">
        <v>9</v>
      </c>
    </row>
    <row r="97" spans="1:10">
      <c r="A97" s="1" t="s">
        <v>1</v>
      </c>
      <c r="E97" s="1" t="s">
        <v>7</v>
      </c>
      <c r="G97" s="1" t="s">
        <v>5</v>
      </c>
      <c r="I97" s="1" t="s">
        <v>6</v>
      </c>
    </row>
    <row r="98" spans="1:10">
      <c r="A98" t="s">
        <v>24</v>
      </c>
      <c r="E98" s="2">
        <v>762</v>
      </c>
      <c r="G98" s="2">
        <v>12000</v>
      </c>
      <c r="H98" s="4">
        <f>G98</f>
        <v>12000</v>
      </c>
      <c r="I98" s="2">
        <f>G98/762</f>
        <v>15.748031496062993</v>
      </c>
      <c r="J98" s="2">
        <v>15.75</v>
      </c>
    </row>
    <row r="99" spans="1:10">
      <c r="A99" t="s">
        <v>2</v>
      </c>
      <c r="E99" s="2">
        <v>7.72</v>
      </c>
      <c r="G99" s="2">
        <f>J99*E99</f>
        <v>121.58999999999999</v>
      </c>
      <c r="H99" s="4">
        <f>H98+G99</f>
        <v>12121.59</v>
      </c>
      <c r="I99" s="2"/>
      <c r="J99" s="2">
        <v>15.75</v>
      </c>
    </row>
    <row r="100" spans="1:10">
      <c r="A100" t="s">
        <v>4</v>
      </c>
      <c r="E100" s="2">
        <v>24.44</v>
      </c>
      <c r="G100" s="2">
        <f t="shared" ref="G100:G101" si="26">J100*E100</f>
        <v>384.93</v>
      </c>
      <c r="H100" s="4">
        <f t="shared" ref="H100:H101" si="27">H99+G100</f>
        <v>12506.52</v>
      </c>
      <c r="I100" s="2"/>
      <c r="J100" s="2">
        <v>15.75</v>
      </c>
    </row>
    <row r="101" spans="1:10">
      <c r="A101" t="s">
        <v>3</v>
      </c>
      <c r="E101" s="2">
        <v>9.6</v>
      </c>
      <c r="G101" s="2">
        <f t="shared" si="26"/>
        <v>151.19999999999999</v>
      </c>
      <c r="H101" s="4">
        <f t="shared" si="27"/>
        <v>12657.720000000001</v>
      </c>
      <c r="I101" s="2"/>
      <c r="J101" s="2">
        <v>15.75</v>
      </c>
    </row>
    <row r="102" spans="1:10">
      <c r="A102" t="s">
        <v>25</v>
      </c>
      <c r="E102" s="2">
        <v>822.6</v>
      </c>
      <c r="G102" s="2">
        <f t="shared" ref="G102" si="28">J102*E102</f>
        <v>12955.95</v>
      </c>
      <c r="H102" s="4">
        <f>G102</f>
        <v>12955.95</v>
      </c>
      <c r="J102" s="2">
        <f>J101</f>
        <v>15.75</v>
      </c>
    </row>
    <row r="105" spans="1:10">
      <c r="A105" s="1" t="s">
        <v>20</v>
      </c>
    </row>
    <row r="106" spans="1:10">
      <c r="A106" t="s">
        <v>9</v>
      </c>
    </row>
    <row r="107" spans="1:10">
      <c r="A107" s="1" t="s">
        <v>1</v>
      </c>
      <c r="E107" s="1" t="s">
        <v>7</v>
      </c>
      <c r="G107" s="1" t="s">
        <v>5</v>
      </c>
      <c r="I107" s="1" t="s">
        <v>6</v>
      </c>
    </row>
    <row r="108" spans="1:10">
      <c r="A108" t="s">
        <v>24</v>
      </c>
      <c r="E108" s="2">
        <v>762</v>
      </c>
      <c r="G108" s="2">
        <v>13300</v>
      </c>
      <c r="H108" s="4">
        <f>G108</f>
        <v>13300</v>
      </c>
      <c r="I108" s="2">
        <f>G108/762</f>
        <v>17.454068241469816</v>
      </c>
      <c r="J108" s="2">
        <v>17.45</v>
      </c>
    </row>
    <row r="109" spans="1:10">
      <c r="A109" t="s">
        <v>2</v>
      </c>
      <c r="E109" s="2">
        <v>7.72</v>
      </c>
      <c r="G109" s="2">
        <f>J109*E109</f>
        <v>134.714</v>
      </c>
      <c r="H109" s="4">
        <f>H108+G109</f>
        <v>13434.714</v>
      </c>
      <c r="I109" s="2"/>
      <c r="J109" s="2">
        <v>17.45</v>
      </c>
    </row>
    <row r="110" spans="1:10">
      <c r="A110" t="s">
        <v>4</v>
      </c>
      <c r="E110" s="2">
        <v>24.44</v>
      </c>
      <c r="G110" s="2">
        <f t="shared" ref="G110:G111" si="29">J110*E110</f>
        <v>426.47800000000001</v>
      </c>
      <c r="H110" s="4">
        <f t="shared" ref="H110:H111" si="30">H109+G110</f>
        <v>13861.191999999999</v>
      </c>
      <c r="I110" s="2"/>
      <c r="J110" s="2">
        <v>17.45</v>
      </c>
    </row>
    <row r="111" spans="1:10">
      <c r="A111" t="s">
        <v>3</v>
      </c>
      <c r="E111" s="2">
        <v>9.6</v>
      </c>
      <c r="G111" s="2">
        <f t="shared" si="29"/>
        <v>167.51999999999998</v>
      </c>
      <c r="H111" s="4">
        <f t="shared" si="30"/>
        <v>14028.712</v>
      </c>
      <c r="I111" s="2"/>
      <c r="J111" s="2">
        <v>17.45</v>
      </c>
    </row>
    <row r="112" spans="1:10">
      <c r="A112" t="s">
        <v>25</v>
      </c>
      <c r="E112" s="2">
        <v>822.6</v>
      </c>
      <c r="G112" s="2">
        <f t="shared" ref="G112" si="31">J112*E112</f>
        <v>14354.369999999999</v>
      </c>
      <c r="H112" s="4">
        <f>G112</f>
        <v>14354.369999999999</v>
      </c>
      <c r="J112" s="2">
        <f>J111</f>
        <v>17.45</v>
      </c>
    </row>
    <row r="115" spans="1:10">
      <c r="A115" s="1" t="s">
        <v>21</v>
      </c>
    </row>
    <row r="116" spans="1:10">
      <c r="A116" t="s">
        <v>9</v>
      </c>
    </row>
    <row r="117" spans="1:10">
      <c r="A117" s="1" t="s">
        <v>1</v>
      </c>
      <c r="E117" s="1" t="s">
        <v>7</v>
      </c>
      <c r="G117" s="1" t="s">
        <v>5</v>
      </c>
      <c r="I117" s="1" t="s">
        <v>6</v>
      </c>
    </row>
    <row r="118" spans="1:10">
      <c r="A118" t="s">
        <v>24</v>
      </c>
      <c r="E118" s="2">
        <v>762</v>
      </c>
      <c r="G118" s="2">
        <v>14700</v>
      </c>
      <c r="H118" s="4">
        <f>G118</f>
        <v>14700</v>
      </c>
      <c r="I118" s="2">
        <f>G118/762</f>
        <v>19.291338582677167</v>
      </c>
      <c r="J118" s="2">
        <v>19.29</v>
      </c>
    </row>
    <row r="119" spans="1:10">
      <c r="A119" t="s">
        <v>2</v>
      </c>
      <c r="E119" s="2">
        <v>7.72</v>
      </c>
      <c r="G119" s="2">
        <f>J119*E119</f>
        <v>148.91879999999998</v>
      </c>
      <c r="H119" s="4">
        <f>H118+G119</f>
        <v>14848.918799999999</v>
      </c>
      <c r="I119" s="2"/>
      <c r="J119" s="2">
        <v>19.29</v>
      </c>
    </row>
    <row r="120" spans="1:10">
      <c r="A120" t="s">
        <v>4</v>
      </c>
      <c r="E120" s="2">
        <v>24.44</v>
      </c>
      <c r="G120" s="2">
        <f t="shared" ref="G120:G121" si="32">J120*E120</f>
        <v>471.44760000000002</v>
      </c>
      <c r="H120" s="4">
        <f t="shared" ref="H120:H121" si="33">H119+G120</f>
        <v>15320.366399999999</v>
      </c>
      <c r="I120" s="2"/>
      <c r="J120" s="2">
        <v>19.29</v>
      </c>
    </row>
    <row r="121" spans="1:10">
      <c r="A121" t="s">
        <v>3</v>
      </c>
      <c r="E121" s="2">
        <v>9.6</v>
      </c>
      <c r="G121" s="2">
        <f t="shared" si="32"/>
        <v>185.184</v>
      </c>
      <c r="H121" s="4">
        <f t="shared" si="33"/>
        <v>15505.550399999998</v>
      </c>
      <c r="I121" s="2"/>
      <c r="J121" s="2">
        <v>19.29</v>
      </c>
    </row>
    <row r="122" spans="1:10">
      <c r="A122" t="s">
        <v>25</v>
      </c>
      <c r="E122" s="2">
        <v>822.6</v>
      </c>
      <c r="G122" s="2">
        <f t="shared" ref="G122" si="34">J122*E122</f>
        <v>15867.954</v>
      </c>
      <c r="H122" s="4">
        <f>G122</f>
        <v>15867.954</v>
      </c>
      <c r="J122" s="2">
        <f>J121</f>
        <v>19.29</v>
      </c>
    </row>
    <row r="125" spans="1:10">
      <c r="A125" s="1" t="s">
        <v>22</v>
      </c>
    </row>
    <row r="126" spans="1:10">
      <c r="A126" t="s">
        <v>9</v>
      </c>
    </row>
    <row r="127" spans="1:10">
      <c r="A127" s="1" t="s">
        <v>1</v>
      </c>
      <c r="E127" s="1" t="s">
        <v>7</v>
      </c>
      <c r="G127" s="1" t="s">
        <v>5</v>
      </c>
      <c r="I127" s="1" t="s">
        <v>6</v>
      </c>
    </row>
    <row r="128" spans="1:10">
      <c r="A128" t="s">
        <v>24</v>
      </c>
      <c r="E128" s="2">
        <v>762</v>
      </c>
      <c r="G128" s="2">
        <v>16200</v>
      </c>
      <c r="H128" s="4">
        <f>G128</f>
        <v>16200</v>
      </c>
      <c r="I128" s="2">
        <f>G128/762</f>
        <v>21.259842519685041</v>
      </c>
      <c r="J128" s="2">
        <v>21.26</v>
      </c>
    </row>
    <row r="129" spans="1:10">
      <c r="A129" t="s">
        <v>2</v>
      </c>
      <c r="E129" s="2">
        <v>7.72</v>
      </c>
      <c r="G129" s="2">
        <f>J129*E129</f>
        <v>164.12720000000002</v>
      </c>
      <c r="H129" s="4">
        <f>H128+G129</f>
        <v>16364.127200000001</v>
      </c>
      <c r="I129" s="2"/>
      <c r="J129" s="2">
        <v>21.26</v>
      </c>
    </row>
    <row r="130" spans="1:10">
      <c r="A130" t="s">
        <v>4</v>
      </c>
      <c r="E130" s="2">
        <v>24.44</v>
      </c>
      <c r="G130" s="2">
        <f t="shared" ref="G130:G131" si="35">J130*E130</f>
        <v>519.59440000000006</v>
      </c>
      <c r="H130" s="4">
        <f t="shared" ref="H130:H131" si="36">H129+G130</f>
        <v>16883.721600000001</v>
      </c>
      <c r="I130" s="2"/>
      <c r="J130" s="2">
        <v>21.26</v>
      </c>
    </row>
    <row r="131" spans="1:10">
      <c r="A131" t="s">
        <v>3</v>
      </c>
      <c r="E131" s="2">
        <v>9.6</v>
      </c>
      <c r="G131" s="2">
        <f t="shared" si="35"/>
        <v>204.096</v>
      </c>
      <c r="H131" s="4">
        <f t="shared" si="36"/>
        <v>17087.817600000002</v>
      </c>
      <c r="I131" s="2"/>
      <c r="J131" s="2">
        <v>21.26</v>
      </c>
    </row>
    <row r="132" spans="1:10">
      <c r="A132" t="s">
        <v>25</v>
      </c>
      <c r="E132" s="2">
        <v>822.6</v>
      </c>
      <c r="G132" s="2">
        <f t="shared" ref="G132" si="37">J132*E132</f>
        <v>17488.476000000002</v>
      </c>
      <c r="H132" s="4">
        <f>G132</f>
        <v>17488.476000000002</v>
      </c>
      <c r="J132" s="2">
        <f>J131</f>
        <v>21.26</v>
      </c>
    </row>
    <row r="135" spans="1:10">
      <c r="A135" s="1" t="s">
        <v>23</v>
      </c>
    </row>
    <row r="136" spans="1:10">
      <c r="A136" t="s">
        <v>9</v>
      </c>
    </row>
    <row r="137" spans="1:10">
      <c r="A137" s="1" t="s">
        <v>1</v>
      </c>
      <c r="E137" s="1" t="s">
        <v>7</v>
      </c>
      <c r="G137" s="1" t="s">
        <v>5</v>
      </c>
      <c r="I137" s="1" t="s">
        <v>6</v>
      </c>
    </row>
    <row r="138" spans="1:10">
      <c r="A138" t="s">
        <v>24</v>
      </c>
      <c r="E138" s="2">
        <v>762</v>
      </c>
      <c r="G138" s="2">
        <v>17700</v>
      </c>
      <c r="H138" s="4">
        <f>G138</f>
        <v>17700</v>
      </c>
      <c r="I138" s="2">
        <f>G138/762</f>
        <v>23.228346456692915</v>
      </c>
      <c r="J138" s="2">
        <v>23.23</v>
      </c>
    </row>
    <row r="139" spans="1:10">
      <c r="A139" t="s">
        <v>2</v>
      </c>
      <c r="E139" s="2">
        <v>7.72</v>
      </c>
      <c r="G139" s="2">
        <f>J139*E139</f>
        <v>179.3356</v>
      </c>
      <c r="H139" s="4">
        <f>H138+G139</f>
        <v>17879.335599999999</v>
      </c>
      <c r="I139" s="2"/>
      <c r="J139" s="2">
        <v>23.23</v>
      </c>
    </row>
    <row r="140" spans="1:10">
      <c r="A140" t="s">
        <v>4</v>
      </c>
      <c r="E140" s="2">
        <v>24.44</v>
      </c>
      <c r="G140" s="2">
        <f t="shared" ref="G140:G141" si="38">J140*E140</f>
        <v>567.74120000000005</v>
      </c>
      <c r="H140" s="4">
        <f t="shared" ref="H140:H141" si="39">H139+G140</f>
        <v>18447.076799999999</v>
      </c>
      <c r="I140" s="2"/>
      <c r="J140" s="2">
        <v>23.23</v>
      </c>
    </row>
    <row r="141" spans="1:10">
      <c r="A141" t="s">
        <v>3</v>
      </c>
      <c r="E141" s="2">
        <v>9.6</v>
      </c>
      <c r="G141" s="2">
        <f t="shared" si="38"/>
        <v>223.00800000000001</v>
      </c>
      <c r="H141" s="4">
        <f t="shared" si="39"/>
        <v>18670.084800000001</v>
      </c>
      <c r="I141" s="2"/>
      <c r="J141" s="2">
        <v>23.23</v>
      </c>
    </row>
    <row r="142" spans="1:10">
      <c r="A142" t="s">
        <v>25</v>
      </c>
      <c r="E142" s="2">
        <v>822.6</v>
      </c>
      <c r="G142" s="2">
        <f t="shared" ref="G142" si="40">J142*E142</f>
        <v>19108.998</v>
      </c>
      <c r="H142" s="4">
        <f>G142</f>
        <v>19108.998</v>
      </c>
      <c r="J142" s="2">
        <f>J141</f>
        <v>23.23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workbookViewId="0">
      <selection activeCell="H22" sqref="H22:H31"/>
    </sheetView>
  </sheetViews>
  <sheetFormatPr defaultRowHeight="15"/>
  <cols>
    <col min="1" max="1" width="18.85546875" bestFit="1" customWidth="1"/>
    <col min="2" max="2" width="13.42578125" customWidth="1"/>
    <col min="3" max="3" width="13.85546875" bestFit="1" customWidth="1"/>
    <col min="4" max="4" width="15.28515625" bestFit="1" customWidth="1"/>
    <col min="5" max="5" width="15.28515625" customWidth="1"/>
    <col min="6" max="6" width="29.42578125" bestFit="1" customWidth="1"/>
  </cols>
  <sheetData>
    <row r="1" spans="1:11">
      <c r="B1" t="s">
        <v>48</v>
      </c>
    </row>
    <row r="3" spans="1:11">
      <c r="A3" t="s">
        <v>49</v>
      </c>
      <c r="B3" t="s">
        <v>27</v>
      </c>
      <c r="C3" t="s">
        <v>28</v>
      </c>
      <c r="D3" t="s">
        <v>30</v>
      </c>
      <c r="F3" t="s">
        <v>31</v>
      </c>
      <c r="G3" t="s">
        <v>50</v>
      </c>
      <c r="I3" t="s">
        <v>52</v>
      </c>
      <c r="K3" t="s">
        <v>54</v>
      </c>
    </row>
    <row r="4" spans="1:11">
      <c r="A4">
        <v>10</v>
      </c>
      <c r="B4">
        <v>13.86</v>
      </c>
      <c r="C4">
        <v>4228</v>
      </c>
      <c r="D4">
        <f>735+B4</f>
        <v>748.86</v>
      </c>
      <c r="F4">
        <v>749.2</v>
      </c>
      <c r="G4">
        <f>D4-F4</f>
        <v>-0.34000000000003183</v>
      </c>
      <c r="H4">
        <v>749.85</v>
      </c>
      <c r="I4">
        <f>D4-H4</f>
        <v>-0.99000000000000909</v>
      </c>
      <c r="J4">
        <v>748.88</v>
      </c>
      <c r="K4">
        <f>D4-J4</f>
        <v>-1.999999999998181E-2</v>
      </c>
    </row>
    <row r="5" spans="1:11">
      <c r="A5">
        <v>11</v>
      </c>
      <c r="B5">
        <v>14.4</v>
      </c>
      <c r="C5">
        <v>4985</v>
      </c>
      <c r="D5">
        <f t="shared" ref="D5:D17" si="0">735+B5</f>
        <v>749.4</v>
      </c>
      <c r="F5">
        <v>749.79</v>
      </c>
      <c r="G5">
        <f t="shared" ref="G5:G12" si="1">D5-F5</f>
        <v>-0.38999999999998636</v>
      </c>
      <c r="H5">
        <v>750.5</v>
      </c>
      <c r="I5">
        <f t="shared" ref="I5:I12" si="2">D5-H5</f>
        <v>-1.1000000000000227</v>
      </c>
      <c r="J5">
        <v>749.43</v>
      </c>
      <c r="K5">
        <f t="shared" ref="K5:K13" si="3">D5-J5</f>
        <v>-2.9999999999972715E-2</v>
      </c>
    </row>
    <row r="6" spans="1:11">
      <c r="A6">
        <v>12</v>
      </c>
      <c r="B6">
        <v>15.13</v>
      </c>
      <c r="C6">
        <v>5797</v>
      </c>
      <c r="D6">
        <f t="shared" si="0"/>
        <v>750.13</v>
      </c>
      <c r="F6">
        <v>750.37</v>
      </c>
      <c r="G6">
        <f t="shared" si="1"/>
        <v>-0.24000000000000909</v>
      </c>
      <c r="H6">
        <v>751.15</v>
      </c>
      <c r="I6">
        <f t="shared" si="2"/>
        <v>-1.0199999999999818</v>
      </c>
      <c r="J6">
        <v>749.99</v>
      </c>
      <c r="K6">
        <f t="shared" si="3"/>
        <v>0.13999999999998636</v>
      </c>
    </row>
    <row r="7" spans="1:11">
      <c r="A7">
        <v>13</v>
      </c>
      <c r="B7">
        <v>15.82</v>
      </c>
      <c r="C7">
        <v>6647</v>
      </c>
      <c r="D7">
        <f t="shared" si="0"/>
        <v>750.82</v>
      </c>
      <c r="F7">
        <v>750.95</v>
      </c>
      <c r="G7">
        <f t="shared" si="1"/>
        <v>-0.12999999999999545</v>
      </c>
      <c r="H7">
        <v>751.8</v>
      </c>
      <c r="I7">
        <f t="shared" si="2"/>
        <v>-0.9799999999999045</v>
      </c>
      <c r="J7">
        <v>750.53</v>
      </c>
      <c r="K7">
        <f t="shared" si="3"/>
        <v>0.29000000000007731</v>
      </c>
    </row>
    <row r="8" spans="1:11">
      <c r="A8">
        <v>14</v>
      </c>
      <c r="B8">
        <v>16.43</v>
      </c>
      <c r="C8">
        <v>7560</v>
      </c>
      <c r="D8">
        <f t="shared" si="0"/>
        <v>751.43</v>
      </c>
      <c r="F8">
        <v>751.54</v>
      </c>
      <c r="G8">
        <f t="shared" si="1"/>
        <v>-0.11000000000001364</v>
      </c>
      <c r="H8">
        <v>752.45</v>
      </c>
      <c r="I8">
        <f t="shared" si="2"/>
        <v>-1.0200000000000955</v>
      </c>
      <c r="J8">
        <v>751.09</v>
      </c>
      <c r="K8">
        <f t="shared" si="3"/>
        <v>0.33999999999991815</v>
      </c>
    </row>
    <row r="9" spans="1:11">
      <c r="A9">
        <v>15</v>
      </c>
      <c r="B9">
        <v>16.88</v>
      </c>
      <c r="C9">
        <v>8506</v>
      </c>
      <c r="D9">
        <f t="shared" si="0"/>
        <v>751.88</v>
      </c>
      <c r="F9">
        <v>752.12</v>
      </c>
      <c r="G9">
        <f t="shared" si="1"/>
        <v>-0.24000000000000909</v>
      </c>
      <c r="H9">
        <v>753.09</v>
      </c>
      <c r="I9">
        <f t="shared" si="2"/>
        <v>-1.2100000000000364</v>
      </c>
      <c r="J9">
        <v>751.63</v>
      </c>
      <c r="K9">
        <f t="shared" si="3"/>
        <v>0.25</v>
      </c>
    </row>
    <row r="10" spans="1:11">
      <c r="A10">
        <v>16</v>
      </c>
      <c r="B10">
        <v>17.260000000000002</v>
      </c>
      <c r="C10">
        <v>9501</v>
      </c>
      <c r="D10">
        <f t="shared" si="0"/>
        <v>752.26</v>
      </c>
      <c r="F10">
        <v>752.69</v>
      </c>
      <c r="G10">
        <f t="shared" si="1"/>
        <v>-0.43000000000006366</v>
      </c>
      <c r="H10">
        <v>753.73</v>
      </c>
      <c r="I10">
        <f t="shared" si="2"/>
        <v>-1.4700000000000273</v>
      </c>
      <c r="J10">
        <v>752.18</v>
      </c>
      <c r="K10">
        <f t="shared" si="3"/>
        <v>8.0000000000040927E-2</v>
      </c>
    </row>
    <row r="11" spans="1:11">
      <c r="A11">
        <v>17</v>
      </c>
      <c r="B11">
        <v>17.62</v>
      </c>
      <c r="C11">
        <v>10538</v>
      </c>
      <c r="D11">
        <f t="shared" si="0"/>
        <v>752.62</v>
      </c>
      <c r="F11">
        <v>753.27</v>
      </c>
      <c r="G11">
        <f t="shared" si="1"/>
        <v>-0.64999999999997726</v>
      </c>
      <c r="H11">
        <v>754.36</v>
      </c>
      <c r="I11">
        <f t="shared" si="2"/>
        <v>-1.7400000000000091</v>
      </c>
      <c r="J11">
        <v>752.72</v>
      </c>
      <c r="K11">
        <f t="shared" si="3"/>
        <v>-0.10000000000002274</v>
      </c>
    </row>
    <row r="12" spans="1:11">
      <c r="A12">
        <v>18</v>
      </c>
      <c r="B12">
        <v>17.989999999999998</v>
      </c>
      <c r="C12">
        <v>11656</v>
      </c>
      <c r="D12">
        <f t="shared" si="0"/>
        <v>752.99</v>
      </c>
      <c r="F12">
        <v>753.86</v>
      </c>
      <c r="G12">
        <f t="shared" si="1"/>
        <v>-0.87000000000000455</v>
      </c>
      <c r="H12">
        <v>755.02</v>
      </c>
      <c r="I12">
        <f t="shared" si="2"/>
        <v>-2.0299999999999727</v>
      </c>
      <c r="J12">
        <v>753.28</v>
      </c>
      <c r="K12">
        <f t="shared" si="3"/>
        <v>-0.28999999999996362</v>
      </c>
    </row>
    <row r="13" spans="1:11">
      <c r="A13">
        <v>19</v>
      </c>
      <c r="B13">
        <v>18.37</v>
      </c>
      <c r="C13">
        <v>12956</v>
      </c>
      <c r="D13">
        <f t="shared" si="0"/>
        <v>753.37</v>
      </c>
      <c r="J13">
        <v>753.9</v>
      </c>
      <c r="K13">
        <f t="shared" si="3"/>
        <v>-0.52999999999997272</v>
      </c>
    </row>
    <row r="14" spans="1:11">
      <c r="A14">
        <v>20</v>
      </c>
      <c r="B14">
        <v>18.7</v>
      </c>
      <c r="C14">
        <v>14354</v>
      </c>
      <c r="D14">
        <f t="shared" si="0"/>
        <v>753.7</v>
      </c>
    </row>
    <row r="15" spans="1:11">
      <c r="A15">
        <v>21</v>
      </c>
      <c r="B15">
        <v>19</v>
      </c>
      <c r="C15">
        <v>15868</v>
      </c>
      <c r="D15">
        <f t="shared" si="0"/>
        <v>754</v>
      </c>
    </row>
    <row r="16" spans="1:11">
      <c r="A16">
        <v>22</v>
      </c>
      <c r="B16">
        <v>19.5</v>
      </c>
      <c r="C16">
        <v>17488</v>
      </c>
      <c r="D16">
        <f t="shared" si="0"/>
        <v>754.5</v>
      </c>
    </row>
    <row r="17" spans="1:9">
      <c r="A17">
        <v>23</v>
      </c>
      <c r="B17">
        <v>19.8</v>
      </c>
      <c r="C17">
        <v>19109</v>
      </c>
      <c r="D17">
        <f t="shared" si="0"/>
        <v>754.8</v>
      </c>
    </row>
    <row r="20" spans="1:9">
      <c r="A20" t="s">
        <v>68</v>
      </c>
    </row>
    <row r="21" spans="1:9">
      <c r="A21" t="s">
        <v>49</v>
      </c>
      <c r="B21" t="s">
        <v>27</v>
      </c>
      <c r="C21" t="s">
        <v>28</v>
      </c>
      <c r="D21" t="s">
        <v>30</v>
      </c>
      <c r="E21" t="s">
        <v>69</v>
      </c>
      <c r="F21" t="s">
        <v>31</v>
      </c>
      <c r="G21" t="s">
        <v>70</v>
      </c>
      <c r="I21" s="7" t="s">
        <v>71</v>
      </c>
    </row>
    <row r="22" spans="1:9">
      <c r="A22">
        <v>10</v>
      </c>
      <c r="B22">
        <v>13.86</v>
      </c>
      <c r="C22">
        <v>4228</v>
      </c>
      <c r="D22">
        <f>735+B22</f>
        <v>748.86</v>
      </c>
      <c r="E22">
        <f>D22-0.37</f>
        <v>748.49</v>
      </c>
      <c r="F22">
        <v>749.08</v>
      </c>
      <c r="G22">
        <f>D22-F22</f>
        <v>-0.22000000000002728</v>
      </c>
      <c r="H22">
        <v>748.76</v>
      </c>
      <c r="I22">
        <f>D22-H22</f>
        <v>0.10000000000002274</v>
      </c>
    </row>
    <row r="23" spans="1:9">
      <c r="A23">
        <v>11</v>
      </c>
      <c r="B23">
        <v>14.4</v>
      </c>
      <c r="C23">
        <v>4985</v>
      </c>
      <c r="D23">
        <f t="shared" ref="D23:D35" si="4">735+B23</f>
        <v>749.4</v>
      </c>
      <c r="E23">
        <f t="shared" ref="E23:E31" si="5">D23-0.37</f>
        <v>749.03</v>
      </c>
      <c r="F23">
        <v>749.64</v>
      </c>
      <c r="G23">
        <f t="shared" ref="G23:G31" si="6">D23-F23</f>
        <v>-0.24000000000000909</v>
      </c>
      <c r="H23">
        <v>749.32</v>
      </c>
      <c r="I23">
        <f t="shared" ref="I23:I31" si="7">D23-H23</f>
        <v>7.999999999992724E-2</v>
      </c>
    </row>
    <row r="24" spans="1:9">
      <c r="A24">
        <v>12</v>
      </c>
      <c r="B24">
        <v>15.13</v>
      </c>
      <c r="C24">
        <v>5797</v>
      </c>
      <c r="D24">
        <f t="shared" si="4"/>
        <v>750.13</v>
      </c>
      <c r="E24">
        <f t="shared" si="5"/>
        <v>749.76</v>
      </c>
      <c r="F24">
        <v>750.38</v>
      </c>
      <c r="G24">
        <f t="shared" si="6"/>
        <v>-0.25</v>
      </c>
      <c r="H24">
        <v>750.05</v>
      </c>
      <c r="I24">
        <f t="shared" si="7"/>
        <v>8.0000000000040927E-2</v>
      </c>
    </row>
    <row r="25" spans="1:9">
      <c r="A25">
        <v>13</v>
      </c>
      <c r="B25">
        <v>15.82</v>
      </c>
      <c r="C25">
        <v>6647</v>
      </c>
      <c r="D25">
        <f t="shared" si="4"/>
        <v>750.82</v>
      </c>
      <c r="E25">
        <f t="shared" si="5"/>
        <v>750.45</v>
      </c>
      <c r="F25">
        <v>751.08</v>
      </c>
      <c r="G25">
        <f t="shared" si="6"/>
        <v>-0.25999999999999091</v>
      </c>
      <c r="H25">
        <v>750.75</v>
      </c>
      <c r="I25">
        <f t="shared" si="7"/>
        <v>7.0000000000050022E-2</v>
      </c>
    </row>
    <row r="26" spans="1:9">
      <c r="A26">
        <v>14</v>
      </c>
      <c r="B26">
        <v>16.43</v>
      </c>
      <c r="C26">
        <v>7560</v>
      </c>
      <c r="D26">
        <f t="shared" si="4"/>
        <v>751.43</v>
      </c>
      <c r="E26">
        <f t="shared" si="5"/>
        <v>751.06</v>
      </c>
      <c r="F26">
        <v>751.7</v>
      </c>
      <c r="G26">
        <f t="shared" si="6"/>
        <v>-0.2700000000000955</v>
      </c>
      <c r="H26">
        <v>751.38</v>
      </c>
      <c r="I26">
        <f t="shared" si="7"/>
        <v>4.9999999999954525E-2</v>
      </c>
    </row>
    <row r="27" spans="1:9">
      <c r="A27">
        <v>15</v>
      </c>
      <c r="B27">
        <v>16.88</v>
      </c>
      <c r="C27">
        <v>8506</v>
      </c>
      <c r="D27">
        <f t="shared" si="4"/>
        <v>751.88</v>
      </c>
      <c r="E27">
        <f t="shared" si="5"/>
        <v>751.51</v>
      </c>
      <c r="F27">
        <v>752.18</v>
      </c>
      <c r="G27">
        <f t="shared" si="6"/>
        <v>-0.29999999999995453</v>
      </c>
      <c r="H27">
        <v>751.86</v>
      </c>
      <c r="I27">
        <f t="shared" si="7"/>
        <v>1.999999999998181E-2</v>
      </c>
    </row>
    <row r="28" spans="1:9">
      <c r="A28">
        <v>16</v>
      </c>
      <c r="B28">
        <v>17.260000000000002</v>
      </c>
      <c r="C28">
        <v>9501</v>
      </c>
      <c r="D28">
        <f t="shared" si="4"/>
        <v>752.26</v>
      </c>
      <c r="E28">
        <f t="shared" si="5"/>
        <v>751.89</v>
      </c>
      <c r="F28">
        <v>752.59</v>
      </c>
      <c r="G28">
        <f t="shared" si="6"/>
        <v>-0.33000000000004093</v>
      </c>
      <c r="H28">
        <v>752.28</v>
      </c>
      <c r="I28">
        <f t="shared" si="7"/>
        <v>-1.999999999998181E-2</v>
      </c>
    </row>
    <row r="29" spans="1:9">
      <c r="A29">
        <v>17</v>
      </c>
      <c r="B29">
        <v>17.62</v>
      </c>
      <c r="C29">
        <v>10538</v>
      </c>
      <c r="D29">
        <f t="shared" si="4"/>
        <v>752.62</v>
      </c>
      <c r="E29">
        <f t="shared" si="5"/>
        <v>752.25</v>
      </c>
      <c r="F29">
        <v>752.99</v>
      </c>
      <c r="G29">
        <f t="shared" si="6"/>
        <v>-0.37000000000000455</v>
      </c>
      <c r="H29">
        <v>752.68</v>
      </c>
      <c r="I29">
        <f t="shared" si="7"/>
        <v>-5.999999999994543E-2</v>
      </c>
    </row>
    <row r="30" spans="1:9">
      <c r="A30">
        <v>18</v>
      </c>
      <c r="B30">
        <v>17.989999999999998</v>
      </c>
      <c r="C30">
        <v>11656</v>
      </c>
      <c r="D30">
        <f t="shared" si="4"/>
        <v>752.99</v>
      </c>
      <c r="E30">
        <f t="shared" si="5"/>
        <v>752.62</v>
      </c>
      <c r="F30">
        <v>753.4</v>
      </c>
      <c r="G30">
        <f t="shared" si="6"/>
        <v>-0.40999999999996817</v>
      </c>
      <c r="H30">
        <v>753.09</v>
      </c>
      <c r="I30">
        <f t="shared" si="7"/>
        <v>-0.10000000000002274</v>
      </c>
    </row>
    <row r="31" spans="1:9">
      <c r="A31">
        <v>19</v>
      </c>
      <c r="B31">
        <v>18.37</v>
      </c>
      <c r="C31">
        <v>12956</v>
      </c>
      <c r="D31">
        <f t="shared" si="4"/>
        <v>753.37</v>
      </c>
      <c r="E31">
        <f t="shared" si="5"/>
        <v>753</v>
      </c>
      <c r="F31">
        <v>753.83</v>
      </c>
      <c r="G31">
        <f t="shared" si="6"/>
        <v>-0.46000000000003638</v>
      </c>
      <c r="H31">
        <v>753.53</v>
      </c>
      <c r="I31">
        <f t="shared" si="7"/>
        <v>-0.15999999999996817</v>
      </c>
    </row>
    <row r="32" spans="1:9">
      <c r="A32">
        <v>20</v>
      </c>
      <c r="B32">
        <v>18.7</v>
      </c>
      <c r="C32">
        <v>14354</v>
      </c>
      <c r="D32">
        <f t="shared" si="4"/>
        <v>753.7</v>
      </c>
    </row>
    <row r="33" spans="1:4">
      <c r="A33">
        <v>21</v>
      </c>
      <c r="B33">
        <v>19</v>
      </c>
      <c r="C33">
        <v>15868</v>
      </c>
      <c r="D33">
        <f t="shared" si="4"/>
        <v>754</v>
      </c>
    </row>
    <row r="34" spans="1:4">
      <c r="A34">
        <v>22</v>
      </c>
      <c r="B34">
        <v>19.5</v>
      </c>
      <c r="C34">
        <v>17488</v>
      </c>
      <c r="D34">
        <f t="shared" si="4"/>
        <v>754.5</v>
      </c>
    </row>
    <row r="35" spans="1:4">
      <c r="A35">
        <v>23</v>
      </c>
      <c r="B35">
        <v>19.8</v>
      </c>
      <c r="C35">
        <v>19109</v>
      </c>
      <c r="D35">
        <f t="shared" si="4"/>
        <v>754.8</v>
      </c>
    </row>
  </sheetData>
  <printOptions gridLines="1"/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3"/>
  <sheetViews>
    <sheetView tabSelected="1" workbookViewId="0">
      <pane xSplit="4" ySplit="3" topLeftCell="E19" activePane="bottomRight" state="frozen"/>
      <selection pane="topRight" activeCell="E1" sqref="E1"/>
      <selection pane="bottomLeft" activeCell="A4" sqref="A4"/>
      <selection pane="bottomRight" activeCell="I42" sqref="I42:I46"/>
    </sheetView>
  </sheetViews>
  <sheetFormatPr defaultRowHeight="15"/>
  <cols>
    <col min="1" max="1" width="13.42578125" customWidth="1"/>
    <col min="2" max="2" width="13.85546875" bestFit="1" customWidth="1"/>
    <col min="3" max="3" width="15.28515625" bestFit="1" customWidth="1"/>
    <col min="4" max="4" width="15.28515625" style="10" bestFit="1" customWidth="1"/>
    <col min="5" max="5" width="29.42578125" bestFit="1" customWidth="1"/>
  </cols>
  <sheetData>
    <row r="1" spans="1:16">
      <c r="A1" t="s">
        <v>26</v>
      </c>
    </row>
    <row r="3" spans="1:16">
      <c r="A3" t="s">
        <v>27</v>
      </c>
      <c r="B3" t="s">
        <v>28</v>
      </c>
      <c r="C3" t="s">
        <v>29</v>
      </c>
      <c r="D3" s="10" t="s">
        <v>30</v>
      </c>
      <c r="E3" t="s">
        <v>31</v>
      </c>
      <c r="F3" t="s">
        <v>51</v>
      </c>
      <c r="H3" t="s">
        <v>53</v>
      </c>
      <c r="J3" t="s">
        <v>55</v>
      </c>
      <c r="L3" t="s">
        <v>56</v>
      </c>
      <c r="N3" t="s">
        <v>57</v>
      </c>
    </row>
    <row r="4" spans="1:16">
      <c r="A4">
        <v>10</v>
      </c>
      <c r="B4">
        <v>3920</v>
      </c>
      <c r="C4">
        <f>748.97+A4</f>
        <v>758.97</v>
      </c>
      <c r="D4" s="10">
        <f>C4-0.512</f>
        <v>758.45800000000008</v>
      </c>
      <c r="E4">
        <v>760.2</v>
      </c>
      <c r="F4">
        <f>D4-E4</f>
        <v>-1.7419999999999618</v>
      </c>
      <c r="G4">
        <v>758.53</v>
      </c>
      <c r="H4">
        <f>D4-G4</f>
        <v>-7.1999999999889042E-2</v>
      </c>
      <c r="I4">
        <v>758.27</v>
      </c>
      <c r="J4">
        <f>D4-I4</f>
        <v>0.18800000000010186</v>
      </c>
      <c r="K4">
        <v>758.97</v>
      </c>
      <c r="L4">
        <f>D4-K4</f>
        <v>-0.51199999999994361</v>
      </c>
      <c r="M4">
        <v>758.56</v>
      </c>
      <c r="N4" s="6">
        <f>D4-M4</f>
        <v>-0.10199999999986176</v>
      </c>
      <c r="O4">
        <v>759.58</v>
      </c>
      <c r="P4">
        <f>D4-O4</f>
        <v>-1.1219999999999573</v>
      </c>
    </row>
    <row r="5" spans="1:16">
      <c r="A5">
        <v>11</v>
      </c>
      <c r="B5">
        <v>4620</v>
      </c>
      <c r="C5">
        <f t="shared" ref="C5:C17" si="0">748.97+A5</f>
        <v>759.97</v>
      </c>
      <c r="D5" s="10">
        <f t="shared" ref="D5:D17" si="1">C5-0.512</f>
        <v>759.45800000000008</v>
      </c>
      <c r="E5">
        <v>761.29</v>
      </c>
      <c r="F5">
        <f t="shared" ref="F5:F12" si="2">D5-E5</f>
        <v>-1.8319999999998799</v>
      </c>
      <c r="G5">
        <v>759.57</v>
      </c>
      <c r="H5">
        <f t="shared" ref="H5:H12" si="3">D5-G5</f>
        <v>-0.11199999999996635</v>
      </c>
      <c r="I5">
        <v>759.28</v>
      </c>
      <c r="J5">
        <f t="shared" ref="J5:J12" si="4">D5-I5</f>
        <v>0.17800000000011096</v>
      </c>
      <c r="K5">
        <v>759.99</v>
      </c>
      <c r="L5">
        <f t="shared" ref="L5:L12" si="5">D5-K5</f>
        <v>-0.53199999999992542</v>
      </c>
      <c r="M5">
        <v>759.57</v>
      </c>
      <c r="N5" s="6">
        <f t="shared" ref="N5:N13" si="6">D5-M5</f>
        <v>-0.11199999999996635</v>
      </c>
      <c r="O5">
        <v>760.63</v>
      </c>
      <c r="P5">
        <f t="shared" ref="P5:P13" si="7">D5-O5</f>
        <v>-1.1719999999999118</v>
      </c>
    </row>
    <row r="6" spans="1:16">
      <c r="A6">
        <v>12</v>
      </c>
      <c r="B6">
        <v>5370</v>
      </c>
      <c r="C6">
        <f t="shared" si="0"/>
        <v>760.97</v>
      </c>
      <c r="D6" s="10">
        <f t="shared" si="1"/>
        <v>760.45800000000008</v>
      </c>
      <c r="E6">
        <v>762.3</v>
      </c>
      <c r="F6">
        <f t="shared" si="2"/>
        <v>-1.8419999999998709</v>
      </c>
      <c r="G6">
        <v>760.63</v>
      </c>
      <c r="H6">
        <f t="shared" si="3"/>
        <v>-0.17199999999991178</v>
      </c>
      <c r="I6">
        <v>760.22</v>
      </c>
      <c r="J6">
        <f t="shared" si="4"/>
        <v>0.23800000000005639</v>
      </c>
      <c r="K6">
        <v>760.97</v>
      </c>
      <c r="L6">
        <f t="shared" si="5"/>
        <v>-0.51199999999994361</v>
      </c>
      <c r="M6">
        <v>760.53</v>
      </c>
      <c r="N6" s="6">
        <f t="shared" si="6"/>
        <v>-7.1999999999889042E-2</v>
      </c>
      <c r="O6">
        <v>761.68</v>
      </c>
      <c r="P6">
        <f t="shared" si="7"/>
        <v>-1.2219999999998663</v>
      </c>
    </row>
    <row r="7" spans="1:16">
      <c r="A7">
        <v>13</v>
      </c>
      <c r="B7">
        <v>6160</v>
      </c>
      <c r="C7">
        <f t="shared" si="0"/>
        <v>761.97</v>
      </c>
      <c r="D7" s="10">
        <f t="shared" si="1"/>
        <v>761.45800000000008</v>
      </c>
      <c r="E7">
        <v>763.22</v>
      </c>
      <c r="F7">
        <f t="shared" si="2"/>
        <v>-1.7619999999999436</v>
      </c>
      <c r="G7">
        <v>761.53</v>
      </c>
      <c r="H7">
        <f t="shared" si="3"/>
        <v>-7.1999999999889042E-2</v>
      </c>
      <c r="I7">
        <v>761.19</v>
      </c>
      <c r="J7">
        <f t="shared" si="4"/>
        <v>0.2680000000000291</v>
      </c>
      <c r="K7">
        <v>761.94</v>
      </c>
      <c r="L7">
        <f t="shared" si="5"/>
        <v>-0.4819999999999709</v>
      </c>
      <c r="M7">
        <v>761.5</v>
      </c>
      <c r="N7" s="6">
        <f t="shared" si="6"/>
        <v>-4.1999999999916326E-2</v>
      </c>
      <c r="O7">
        <v>762.6</v>
      </c>
      <c r="P7">
        <f t="shared" si="7"/>
        <v>-1.1419999999999391</v>
      </c>
    </row>
    <row r="8" spans="1:16">
      <c r="A8">
        <v>14</v>
      </c>
      <c r="B8">
        <v>7000</v>
      </c>
      <c r="C8">
        <f t="shared" si="0"/>
        <v>762.97</v>
      </c>
      <c r="D8" s="10">
        <f t="shared" si="1"/>
        <v>762.45800000000008</v>
      </c>
      <c r="E8">
        <v>763.97</v>
      </c>
      <c r="F8">
        <f t="shared" si="2"/>
        <v>-1.5119999999999436</v>
      </c>
      <c r="G8">
        <v>762.39</v>
      </c>
      <c r="H8">
        <f t="shared" si="3"/>
        <v>6.8000000000097316E-2</v>
      </c>
      <c r="I8">
        <v>762.07</v>
      </c>
      <c r="J8">
        <f t="shared" si="4"/>
        <v>0.38800000000003365</v>
      </c>
      <c r="K8">
        <v>762.81</v>
      </c>
      <c r="L8">
        <f t="shared" si="5"/>
        <v>-0.35199999999986176</v>
      </c>
      <c r="M8">
        <v>762.37</v>
      </c>
      <c r="N8" s="6">
        <f t="shared" si="6"/>
        <v>8.8000000000079126E-2</v>
      </c>
      <c r="O8">
        <v>763.42</v>
      </c>
      <c r="P8">
        <f t="shared" si="7"/>
        <v>-0.9619999999998754</v>
      </c>
    </row>
    <row r="9" spans="1:16">
      <c r="A9">
        <v>15</v>
      </c>
      <c r="B9">
        <v>7880</v>
      </c>
      <c r="C9">
        <f t="shared" si="0"/>
        <v>763.97</v>
      </c>
      <c r="D9" s="10">
        <f t="shared" si="1"/>
        <v>763.45800000000008</v>
      </c>
      <c r="E9">
        <v>764.67</v>
      </c>
      <c r="F9">
        <f t="shared" si="2"/>
        <v>-1.2119999999998754</v>
      </c>
      <c r="G9">
        <v>763.18</v>
      </c>
      <c r="H9">
        <f t="shared" si="3"/>
        <v>0.2780000000001337</v>
      </c>
      <c r="I9">
        <v>762.86</v>
      </c>
      <c r="J9">
        <f t="shared" si="4"/>
        <v>0.59800000000007003</v>
      </c>
      <c r="K9">
        <v>763.55</v>
      </c>
      <c r="L9">
        <f t="shared" si="5"/>
        <v>-9.1999999999870852E-2</v>
      </c>
      <c r="M9">
        <v>763.14</v>
      </c>
      <c r="N9">
        <f t="shared" si="6"/>
        <v>0.31800000000009732</v>
      </c>
      <c r="O9">
        <v>764.16</v>
      </c>
      <c r="P9">
        <f t="shared" si="7"/>
        <v>-0.70199999999988449</v>
      </c>
    </row>
    <row r="10" spans="1:16">
      <c r="A10">
        <v>16</v>
      </c>
      <c r="B10">
        <v>8800</v>
      </c>
      <c r="C10">
        <f t="shared" si="0"/>
        <v>764.97</v>
      </c>
      <c r="D10" s="10">
        <f t="shared" si="1"/>
        <v>764.45800000000008</v>
      </c>
      <c r="E10">
        <v>765.31</v>
      </c>
      <c r="F10">
        <f t="shared" si="2"/>
        <v>-0.85199999999986176</v>
      </c>
      <c r="G10">
        <v>763.92</v>
      </c>
      <c r="H10">
        <f t="shared" si="3"/>
        <v>0.5380000000001246</v>
      </c>
      <c r="I10">
        <v>763.57</v>
      </c>
      <c r="J10">
        <f t="shared" si="4"/>
        <v>0.88800000000003365</v>
      </c>
      <c r="K10">
        <v>764.25</v>
      </c>
      <c r="L10">
        <f t="shared" si="5"/>
        <v>0.20800000000008367</v>
      </c>
      <c r="M10">
        <v>763.85</v>
      </c>
      <c r="N10">
        <f t="shared" si="6"/>
        <v>0.60800000000006094</v>
      </c>
      <c r="O10">
        <v>764.88</v>
      </c>
      <c r="P10">
        <f t="shared" si="7"/>
        <v>-0.42199999999991178</v>
      </c>
    </row>
    <row r="11" spans="1:16">
      <c r="A11">
        <v>17</v>
      </c>
      <c r="B11">
        <v>9760</v>
      </c>
      <c r="C11">
        <f t="shared" si="0"/>
        <v>765.97</v>
      </c>
      <c r="D11" s="10">
        <f t="shared" si="1"/>
        <v>765.45800000000008</v>
      </c>
      <c r="E11">
        <v>765.91</v>
      </c>
      <c r="F11">
        <f t="shared" si="2"/>
        <v>-0.45199999999988449</v>
      </c>
      <c r="G11">
        <v>764.6</v>
      </c>
      <c r="H11">
        <f t="shared" si="3"/>
        <v>0.85800000000006094</v>
      </c>
      <c r="I11">
        <v>764.27</v>
      </c>
      <c r="J11">
        <f t="shared" si="4"/>
        <v>1.1880000000001019</v>
      </c>
      <c r="K11">
        <v>764.94</v>
      </c>
      <c r="L11">
        <f t="shared" si="5"/>
        <v>0.5180000000000291</v>
      </c>
      <c r="M11">
        <v>764.55</v>
      </c>
      <c r="N11">
        <f t="shared" si="6"/>
        <v>0.90800000000012915</v>
      </c>
      <c r="O11">
        <v>765.56</v>
      </c>
      <c r="P11">
        <f t="shared" si="7"/>
        <v>-0.10199999999986176</v>
      </c>
    </row>
    <row r="12" spans="1:16">
      <c r="A12">
        <v>18</v>
      </c>
      <c r="B12">
        <v>10800</v>
      </c>
      <c r="C12">
        <f t="shared" si="0"/>
        <v>766.97</v>
      </c>
      <c r="D12" s="10">
        <f t="shared" si="1"/>
        <v>766.45800000000008</v>
      </c>
      <c r="E12">
        <v>766.54</v>
      </c>
      <c r="F12">
        <f t="shared" si="2"/>
        <v>-8.1999999999879947E-2</v>
      </c>
      <c r="G12">
        <v>765.29</v>
      </c>
      <c r="H12">
        <f t="shared" si="3"/>
        <v>1.1680000000001201</v>
      </c>
      <c r="I12">
        <v>764.95</v>
      </c>
      <c r="J12">
        <f t="shared" si="4"/>
        <v>1.5080000000000382</v>
      </c>
      <c r="K12">
        <v>765.62</v>
      </c>
      <c r="L12">
        <f t="shared" si="5"/>
        <v>0.83800000000007913</v>
      </c>
      <c r="M12">
        <v>765.22</v>
      </c>
      <c r="N12">
        <f t="shared" si="6"/>
        <v>1.2380000000000564</v>
      </c>
      <c r="O12">
        <v>766.22</v>
      </c>
      <c r="P12">
        <f t="shared" si="7"/>
        <v>0.23800000000005639</v>
      </c>
    </row>
    <row r="13" spans="1:16">
      <c r="A13">
        <v>19</v>
      </c>
      <c r="B13">
        <v>12000</v>
      </c>
      <c r="C13">
        <f t="shared" si="0"/>
        <v>767.97</v>
      </c>
      <c r="D13" s="10">
        <f t="shared" si="1"/>
        <v>767.45800000000008</v>
      </c>
      <c r="M13">
        <v>765.95</v>
      </c>
      <c r="N13">
        <f t="shared" si="6"/>
        <v>1.5080000000000382</v>
      </c>
      <c r="O13">
        <v>766.94</v>
      </c>
      <c r="P13">
        <f t="shared" si="7"/>
        <v>0.5180000000000291</v>
      </c>
    </row>
    <row r="14" spans="1:16">
      <c r="A14">
        <v>20</v>
      </c>
      <c r="B14">
        <v>13300</v>
      </c>
      <c r="C14">
        <f t="shared" si="0"/>
        <v>768.97</v>
      </c>
      <c r="D14" s="10">
        <f t="shared" si="1"/>
        <v>768.45800000000008</v>
      </c>
    </row>
    <row r="15" spans="1:16">
      <c r="A15">
        <v>21</v>
      </c>
      <c r="B15">
        <v>14700</v>
      </c>
      <c r="C15">
        <f t="shared" si="0"/>
        <v>769.97</v>
      </c>
      <c r="D15" s="10">
        <f t="shared" si="1"/>
        <v>769.45800000000008</v>
      </c>
    </row>
    <row r="16" spans="1:16">
      <c r="A16">
        <v>22</v>
      </c>
      <c r="B16">
        <v>16200</v>
      </c>
      <c r="C16">
        <f t="shared" si="0"/>
        <v>770.97</v>
      </c>
      <c r="D16" s="10">
        <f t="shared" si="1"/>
        <v>770.45800000000008</v>
      </c>
    </row>
    <row r="17" spans="1:10">
      <c r="A17">
        <v>23</v>
      </c>
      <c r="B17">
        <v>17700</v>
      </c>
      <c r="C17">
        <f t="shared" si="0"/>
        <v>771.97</v>
      </c>
      <c r="D17" s="10">
        <f t="shared" si="1"/>
        <v>771.45800000000008</v>
      </c>
    </row>
    <row r="20" spans="1:10">
      <c r="A20" t="s">
        <v>67</v>
      </c>
      <c r="F20" t="s">
        <v>72</v>
      </c>
      <c r="H20" t="s">
        <v>73</v>
      </c>
    </row>
    <row r="21" spans="1:10">
      <c r="A21" t="s">
        <v>27</v>
      </c>
      <c r="B21" t="s">
        <v>28</v>
      </c>
      <c r="C21" t="s">
        <v>29</v>
      </c>
      <c r="D21" s="10" t="s">
        <v>30</v>
      </c>
      <c r="E21" t="s">
        <v>31</v>
      </c>
      <c r="F21" t="s">
        <v>53</v>
      </c>
      <c r="H21" t="s">
        <v>57</v>
      </c>
      <c r="J21" t="s">
        <v>74</v>
      </c>
    </row>
    <row r="22" spans="1:10">
      <c r="A22">
        <v>10</v>
      </c>
      <c r="B22">
        <v>3920</v>
      </c>
      <c r="C22">
        <f>748.97+A22</f>
        <v>758.97</v>
      </c>
      <c r="D22" s="10">
        <f>C22-0.512</f>
        <v>758.45800000000008</v>
      </c>
      <c r="E22">
        <v>758.27</v>
      </c>
      <c r="F22">
        <f>$D22-E22</f>
        <v>0.18800000000010186</v>
      </c>
      <c r="G22">
        <v>758.58</v>
      </c>
      <c r="H22" s="6">
        <f>$D22-G22</f>
        <v>-0.12199999999995725</v>
      </c>
      <c r="I22">
        <v>759.02</v>
      </c>
      <c r="J22">
        <f>$D22-I22</f>
        <v>-0.56199999999989814</v>
      </c>
    </row>
    <row r="23" spans="1:10">
      <c r="A23">
        <v>11</v>
      </c>
      <c r="B23">
        <v>4620</v>
      </c>
      <c r="C23">
        <f t="shared" ref="C23:C35" si="8">748.97+A23</f>
        <v>759.97</v>
      </c>
      <c r="D23" s="10">
        <f t="shared" ref="D23:D35" si="9">C23-0.512</f>
        <v>759.45800000000008</v>
      </c>
      <c r="E23">
        <v>759.28</v>
      </c>
      <c r="F23">
        <f t="shared" ref="F23:H31" si="10">$D23-E23</f>
        <v>0.17800000000011096</v>
      </c>
      <c r="G23">
        <v>759.6</v>
      </c>
      <c r="H23" s="6">
        <f t="shared" si="10"/>
        <v>-0.14199999999993906</v>
      </c>
      <c r="I23">
        <v>760.03</v>
      </c>
      <c r="J23">
        <f t="shared" ref="J23" si="11">$D23-I23</f>
        <v>-0.57199999999988904</v>
      </c>
    </row>
    <row r="24" spans="1:10">
      <c r="A24">
        <v>12</v>
      </c>
      <c r="B24">
        <v>5370</v>
      </c>
      <c r="C24">
        <f t="shared" si="8"/>
        <v>760.97</v>
      </c>
      <c r="D24" s="10">
        <f t="shared" si="9"/>
        <v>760.45800000000008</v>
      </c>
      <c r="E24">
        <v>760.23</v>
      </c>
      <c r="F24">
        <f t="shared" si="10"/>
        <v>0.22800000000006548</v>
      </c>
      <c r="G24">
        <v>760.57</v>
      </c>
      <c r="H24" s="6">
        <f t="shared" si="10"/>
        <v>-0.11199999999996635</v>
      </c>
      <c r="I24">
        <v>761.06</v>
      </c>
      <c r="J24">
        <f t="shared" ref="J24" si="12">$D24-I24</f>
        <v>-0.60199999999986176</v>
      </c>
    </row>
    <row r="25" spans="1:10">
      <c r="A25">
        <v>13</v>
      </c>
      <c r="B25">
        <v>6160</v>
      </c>
      <c r="C25">
        <f t="shared" si="8"/>
        <v>761.97</v>
      </c>
      <c r="D25" s="10">
        <f t="shared" si="9"/>
        <v>761.45800000000008</v>
      </c>
      <c r="E25">
        <v>761.22</v>
      </c>
      <c r="F25">
        <f t="shared" si="10"/>
        <v>0.23800000000005639</v>
      </c>
      <c r="G25">
        <v>761.55</v>
      </c>
      <c r="H25" s="6">
        <f t="shared" si="10"/>
        <v>-9.1999999999870852E-2</v>
      </c>
      <c r="I25">
        <v>762</v>
      </c>
      <c r="J25">
        <f t="shared" ref="J25" si="13">$D25-I25</f>
        <v>-0.54199999999991633</v>
      </c>
    </row>
    <row r="26" spans="1:10">
      <c r="A26">
        <v>14</v>
      </c>
      <c r="B26">
        <v>7000</v>
      </c>
      <c r="C26">
        <f t="shared" si="8"/>
        <v>762.97</v>
      </c>
      <c r="D26" s="10">
        <f t="shared" si="9"/>
        <v>762.45800000000008</v>
      </c>
      <c r="E26">
        <v>762.08</v>
      </c>
      <c r="F26">
        <f t="shared" si="10"/>
        <v>0.37800000000004275</v>
      </c>
      <c r="G26">
        <v>762.41</v>
      </c>
      <c r="H26" s="6">
        <f t="shared" si="10"/>
        <v>4.8000000000115506E-2</v>
      </c>
      <c r="I26">
        <v>762.86</v>
      </c>
      <c r="J26">
        <f t="shared" ref="J26" si="14">$D26-I26</f>
        <v>-0.40199999999992997</v>
      </c>
    </row>
    <row r="27" spans="1:10">
      <c r="A27">
        <v>15</v>
      </c>
      <c r="B27">
        <v>7880</v>
      </c>
      <c r="C27">
        <f t="shared" si="8"/>
        <v>763.97</v>
      </c>
      <c r="D27" s="10">
        <f t="shared" si="9"/>
        <v>763.45800000000008</v>
      </c>
      <c r="E27">
        <v>762.87</v>
      </c>
      <c r="F27">
        <f t="shared" si="10"/>
        <v>0.58800000000007913</v>
      </c>
      <c r="G27">
        <v>763.18</v>
      </c>
      <c r="H27">
        <f t="shared" si="10"/>
        <v>0.2780000000001337</v>
      </c>
      <c r="I27">
        <v>763.61</v>
      </c>
      <c r="J27" s="6">
        <f t="shared" ref="J27" si="15">$D27-I27</f>
        <v>-0.15199999999992997</v>
      </c>
    </row>
    <row r="28" spans="1:10">
      <c r="A28">
        <v>16</v>
      </c>
      <c r="B28">
        <v>8800</v>
      </c>
      <c r="C28">
        <f t="shared" si="8"/>
        <v>764.97</v>
      </c>
      <c r="D28" s="10">
        <f t="shared" si="9"/>
        <v>764.45800000000008</v>
      </c>
      <c r="E28">
        <v>763.58</v>
      </c>
      <c r="F28">
        <f t="shared" si="10"/>
        <v>0.87800000000004275</v>
      </c>
      <c r="G28">
        <v>763.89</v>
      </c>
      <c r="H28">
        <f t="shared" si="10"/>
        <v>0.56800000000009732</v>
      </c>
      <c r="I28">
        <v>764.31</v>
      </c>
      <c r="J28" s="6">
        <f t="shared" ref="J28" si="16">$D28-I28</f>
        <v>0.14800000000013824</v>
      </c>
    </row>
    <row r="29" spans="1:10">
      <c r="A29">
        <v>17</v>
      </c>
      <c r="B29">
        <v>9760</v>
      </c>
      <c r="C29">
        <f t="shared" si="8"/>
        <v>765.97</v>
      </c>
      <c r="D29" s="10">
        <f t="shared" si="9"/>
        <v>765.45800000000008</v>
      </c>
      <c r="E29">
        <v>764.27</v>
      </c>
      <c r="F29">
        <f t="shared" si="10"/>
        <v>1.1880000000001019</v>
      </c>
      <c r="G29">
        <v>764.58</v>
      </c>
      <c r="H29">
        <f t="shared" si="10"/>
        <v>0.87800000000004275</v>
      </c>
      <c r="I29">
        <v>764.99</v>
      </c>
      <c r="J29">
        <f t="shared" ref="J29" si="17">$D29-I29</f>
        <v>0.46800000000007458</v>
      </c>
    </row>
    <row r="30" spans="1:10">
      <c r="A30">
        <v>18</v>
      </c>
      <c r="B30">
        <v>10800</v>
      </c>
      <c r="C30">
        <f t="shared" si="8"/>
        <v>766.97</v>
      </c>
      <c r="D30" s="10">
        <f t="shared" si="9"/>
        <v>766.45800000000008</v>
      </c>
      <c r="E30">
        <v>764.96</v>
      </c>
      <c r="F30">
        <f t="shared" si="10"/>
        <v>1.4980000000000473</v>
      </c>
      <c r="G30">
        <v>765.25</v>
      </c>
      <c r="H30">
        <f t="shared" si="10"/>
        <v>1.2080000000000837</v>
      </c>
      <c r="I30">
        <v>765.68</v>
      </c>
      <c r="J30">
        <f t="shared" ref="J30" si="18">$D30-I30</f>
        <v>0.7780000000001337</v>
      </c>
    </row>
    <row r="31" spans="1:10">
      <c r="A31">
        <v>19</v>
      </c>
      <c r="B31">
        <v>12000</v>
      </c>
      <c r="C31">
        <f t="shared" si="8"/>
        <v>767.97</v>
      </c>
      <c r="D31" s="10">
        <f t="shared" si="9"/>
        <v>767.45800000000008</v>
      </c>
      <c r="E31">
        <v>765.68</v>
      </c>
      <c r="F31">
        <f t="shared" si="10"/>
        <v>1.7780000000001337</v>
      </c>
      <c r="G31">
        <v>765.98</v>
      </c>
      <c r="H31">
        <f t="shared" si="10"/>
        <v>1.4780000000000655</v>
      </c>
      <c r="I31">
        <v>766.39</v>
      </c>
      <c r="J31">
        <f t="shared" ref="J31" si="19">$D31-I31</f>
        <v>1.0680000000000973</v>
      </c>
    </row>
    <row r="32" spans="1:10">
      <c r="A32">
        <v>20</v>
      </c>
      <c r="B32">
        <v>13300</v>
      </c>
      <c r="C32">
        <f t="shared" si="8"/>
        <v>768.97</v>
      </c>
      <c r="D32" s="10">
        <f t="shared" si="9"/>
        <v>768.45800000000008</v>
      </c>
    </row>
    <row r="33" spans="1:13">
      <c r="A33">
        <v>21</v>
      </c>
      <c r="B33">
        <v>14700</v>
      </c>
      <c r="C33">
        <f t="shared" si="8"/>
        <v>769.97</v>
      </c>
      <c r="D33" s="10">
        <f t="shared" si="9"/>
        <v>769.45800000000008</v>
      </c>
    </row>
    <row r="34" spans="1:13">
      <c r="A34">
        <v>22</v>
      </c>
      <c r="B34">
        <v>16200</v>
      </c>
      <c r="C34">
        <f t="shared" si="8"/>
        <v>770.97</v>
      </c>
      <c r="D34" s="10">
        <f t="shared" si="9"/>
        <v>770.45800000000008</v>
      </c>
    </row>
    <row r="35" spans="1:13">
      <c r="A35">
        <v>23</v>
      </c>
      <c r="B35">
        <v>17700</v>
      </c>
      <c r="C35">
        <f t="shared" si="8"/>
        <v>771.97</v>
      </c>
      <c r="D35" s="10">
        <f t="shared" si="9"/>
        <v>771.45800000000008</v>
      </c>
    </row>
    <row r="38" spans="1:13">
      <c r="A38" t="s">
        <v>76</v>
      </c>
      <c r="F38" t="s">
        <v>84</v>
      </c>
      <c r="H38" t="s">
        <v>83</v>
      </c>
      <c r="M38" t="s">
        <v>99</v>
      </c>
    </row>
    <row r="39" spans="1:13">
      <c r="A39" t="s">
        <v>27</v>
      </c>
      <c r="B39" t="s">
        <v>28</v>
      </c>
      <c r="C39" t="s">
        <v>29</v>
      </c>
      <c r="D39" s="10" t="s">
        <v>30</v>
      </c>
      <c r="E39" t="s">
        <v>31</v>
      </c>
      <c r="F39" t="s">
        <v>53</v>
      </c>
      <c r="H39" t="s">
        <v>116</v>
      </c>
      <c r="J39" t="s">
        <v>85</v>
      </c>
      <c r="L39" t="s">
        <v>119</v>
      </c>
    </row>
    <row r="40" spans="1:13" s="8" customFormat="1" hidden="1">
      <c r="A40" s="8">
        <v>10</v>
      </c>
      <c r="B40" s="8">
        <v>3920</v>
      </c>
      <c r="C40" s="8">
        <f>748.97+A40</f>
        <v>758.97</v>
      </c>
      <c r="D40" s="11">
        <f>C40-0.512</f>
        <v>758.45800000000008</v>
      </c>
      <c r="E40" s="8">
        <v>758.16</v>
      </c>
      <c r="F40" s="8">
        <f>$D40-E40</f>
        <v>0.29800000000011551</v>
      </c>
      <c r="G40" s="8">
        <v>758.54</v>
      </c>
      <c r="H40" s="9">
        <f>$D40-G40</f>
        <v>-8.1999999999879947E-2</v>
      </c>
      <c r="I40" s="8">
        <v>758.96</v>
      </c>
      <c r="J40" s="8">
        <f>$D40-I40</f>
        <v>-0.50199999999995271</v>
      </c>
    </row>
    <row r="41" spans="1:13" s="8" customFormat="1" hidden="1">
      <c r="A41" s="8">
        <v>11</v>
      </c>
      <c r="B41" s="8">
        <v>4620</v>
      </c>
      <c r="C41" s="8">
        <f t="shared" ref="C41:C53" si="20">748.97+A41</f>
        <v>759.97</v>
      </c>
      <c r="D41" s="11">
        <f t="shared" ref="D41:D53" si="21">C41-0.512</f>
        <v>759.45800000000008</v>
      </c>
      <c r="E41" s="8">
        <v>759.18</v>
      </c>
      <c r="F41" s="8">
        <f t="shared" ref="F41:H49" si="22">$D41-E41</f>
        <v>0.2780000000001337</v>
      </c>
      <c r="G41" s="8">
        <v>759.56</v>
      </c>
      <c r="H41" s="9">
        <f t="shared" si="22"/>
        <v>-0.10199999999986176</v>
      </c>
      <c r="I41" s="8">
        <v>759.99</v>
      </c>
      <c r="J41" s="8">
        <f t="shared" ref="J41" si="23">$D41-I41</f>
        <v>-0.53199999999992542</v>
      </c>
    </row>
    <row r="42" spans="1:13">
      <c r="A42">
        <v>12</v>
      </c>
      <c r="B42">
        <v>5370</v>
      </c>
      <c r="C42">
        <f t="shared" si="20"/>
        <v>760.97</v>
      </c>
      <c r="D42" s="6">
        <f t="shared" si="21"/>
        <v>760.45800000000008</v>
      </c>
      <c r="E42">
        <v>760.13</v>
      </c>
      <c r="F42">
        <f t="shared" si="22"/>
        <v>0.32800000000008822</v>
      </c>
      <c r="H42" s="10"/>
      <c r="I42">
        <v>760.77</v>
      </c>
      <c r="J42" s="6">
        <f t="shared" ref="J42" si="24">$D42-I42</f>
        <v>-0.31199999999989814</v>
      </c>
    </row>
    <row r="43" spans="1:13">
      <c r="A43">
        <v>13</v>
      </c>
      <c r="B43">
        <v>6160</v>
      </c>
      <c r="C43">
        <f t="shared" si="20"/>
        <v>761.97</v>
      </c>
      <c r="D43" s="6">
        <f t="shared" si="21"/>
        <v>761.45800000000008</v>
      </c>
      <c r="E43">
        <v>761.1</v>
      </c>
      <c r="F43">
        <f t="shared" si="22"/>
        <v>0.35800000000006094</v>
      </c>
      <c r="H43" s="10"/>
      <c r="I43">
        <v>761.75</v>
      </c>
      <c r="J43" s="6">
        <f t="shared" ref="J43" si="25">$D43-I43</f>
        <v>-0.29199999999991633</v>
      </c>
    </row>
    <row r="44" spans="1:13">
      <c r="A44">
        <v>14</v>
      </c>
      <c r="B44">
        <v>7000</v>
      </c>
      <c r="C44">
        <f t="shared" si="20"/>
        <v>762.97</v>
      </c>
      <c r="D44" s="6">
        <f t="shared" si="21"/>
        <v>762.45800000000008</v>
      </c>
      <c r="E44">
        <v>761.99</v>
      </c>
      <c r="F44">
        <f t="shared" si="22"/>
        <v>0.46800000000007458</v>
      </c>
      <c r="H44" s="10"/>
      <c r="I44">
        <v>762.62</v>
      </c>
      <c r="J44" s="6">
        <f t="shared" ref="J44" si="26">$D44-I44</f>
        <v>-0.16199999999992087</v>
      </c>
    </row>
    <row r="45" spans="1:13">
      <c r="A45">
        <v>15</v>
      </c>
      <c r="B45">
        <v>7880</v>
      </c>
      <c r="C45">
        <f t="shared" si="20"/>
        <v>763.97</v>
      </c>
      <c r="D45" s="6">
        <f t="shared" si="21"/>
        <v>763.45800000000008</v>
      </c>
      <c r="E45">
        <v>762.81</v>
      </c>
      <c r="F45">
        <f t="shared" si="22"/>
        <v>0.64800000000013824</v>
      </c>
      <c r="H45" s="10"/>
      <c r="I45">
        <v>763.39</v>
      </c>
      <c r="J45" s="6">
        <f t="shared" ref="J45" si="27">$D45-I45</f>
        <v>6.8000000000097316E-2</v>
      </c>
    </row>
    <row r="46" spans="1:13">
      <c r="A46">
        <v>16</v>
      </c>
      <c r="B46">
        <v>8800</v>
      </c>
      <c r="C46">
        <f t="shared" si="20"/>
        <v>764.97</v>
      </c>
      <c r="D46" s="6">
        <f t="shared" si="21"/>
        <v>764.45800000000008</v>
      </c>
      <c r="E46">
        <v>763.53</v>
      </c>
      <c r="F46">
        <f t="shared" si="22"/>
        <v>0.92800000000011096</v>
      </c>
      <c r="H46" s="10"/>
      <c r="I46">
        <v>764.1</v>
      </c>
      <c r="J46" s="6">
        <f t="shared" ref="J46" si="28">$D46-I46</f>
        <v>0.35800000000006094</v>
      </c>
    </row>
    <row r="47" spans="1:13">
      <c r="A47">
        <v>17</v>
      </c>
      <c r="B47">
        <v>9760</v>
      </c>
      <c r="C47">
        <f t="shared" si="20"/>
        <v>765.97</v>
      </c>
      <c r="D47" s="6">
        <f t="shared" si="21"/>
        <v>765.45800000000008</v>
      </c>
      <c r="E47">
        <v>764.25</v>
      </c>
      <c r="F47">
        <f t="shared" si="22"/>
        <v>1.2080000000000837</v>
      </c>
      <c r="G47">
        <v>765.89</v>
      </c>
      <c r="H47" s="6">
        <f t="shared" si="22"/>
        <v>-0.43199999999990268</v>
      </c>
    </row>
    <row r="48" spans="1:13">
      <c r="A48">
        <v>18</v>
      </c>
      <c r="B48">
        <v>10800</v>
      </c>
      <c r="C48">
        <f t="shared" si="20"/>
        <v>766.97</v>
      </c>
      <c r="D48" s="6">
        <f t="shared" si="21"/>
        <v>766.45800000000008</v>
      </c>
      <c r="E48">
        <v>764.95</v>
      </c>
      <c r="F48">
        <f t="shared" si="22"/>
        <v>1.5080000000000382</v>
      </c>
      <c r="G48">
        <v>766.56</v>
      </c>
      <c r="H48" s="6">
        <f t="shared" si="22"/>
        <v>-0.10199999999986176</v>
      </c>
    </row>
    <row r="49" spans="1:13">
      <c r="A49">
        <v>19</v>
      </c>
      <c r="B49">
        <v>12000</v>
      </c>
      <c r="C49">
        <f t="shared" si="20"/>
        <v>767.97</v>
      </c>
      <c r="D49" s="6">
        <f t="shared" si="21"/>
        <v>767.45800000000008</v>
      </c>
      <c r="E49">
        <v>765.7</v>
      </c>
      <c r="F49">
        <f t="shared" si="22"/>
        <v>1.7580000000000382</v>
      </c>
      <c r="G49">
        <v>767.26</v>
      </c>
      <c r="H49" s="6">
        <f t="shared" si="22"/>
        <v>0.19800000000009277</v>
      </c>
    </row>
    <row r="50" spans="1:13">
      <c r="A50">
        <v>20</v>
      </c>
      <c r="B50">
        <v>13300</v>
      </c>
      <c r="C50">
        <f t="shared" si="20"/>
        <v>768.97</v>
      </c>
      <c r="D50" s="10">
        <f t="shared" si="21"/>
        <v>768.45800000000008</v>
      </c>
      <c r="K50">
        <v>768.49</v>
      </c>
      <c r="L50" s="6">
        <f t="shared" ref="L50:L53" si="29">$D50-K50</f>
        <v>-3.1999999999925421E-2</v>
      </c>
    </row>
    <row r="51" spans="1:13">
      <c r="A51">
        <v>21</v>
      </c>
      <c r="B51">
        <v>14700</v>
      </c>
      <c r="C51">
        <f t="shared" si="20"/>
        <v>769.97</v>
      </c>
      <c r="D51" s="10">
        <f t="shared" si="21"/>
        <v>769.45800000000008</v>
      </c>
      <c r="K51">
        <v>769.25</v>
      </c>
      <c r="L51" s="6">
        <f t="shared" si="29"/>
        <v>0.20800000000008367</v>
      </c>
    </row>
    <row r="52" spans="1:13">
      <c r="A52">
        <v>22</v>
      </c>
      <c r="B52">
        <v>16200</v>
      </c>
      <c r="C52">
        <f t="shared" si="20"/>
        <v>770.97</v>
      </c>
      <c r="D52" s="10">
        <f t="shared" si="21"/>
        <v>770.45800000000008</v>
      </c>
      <c r="K52">
        <v>770.16</v>
      </c>
      <c r="L52" s="6">
        <f t="shared" si="29"/>
        <v>0.29800000000011551</v>
      </c>
      <c r="M52" t="s">
        <v>111</v>
      </c>
    </row>
    <row r="53" spans="1:13" s="8" customFormat="1">
      <c r="A53" s="8">
        <v>23</v>
      </c>
      <c r="B53" s="8">
        <v>17700</v>
      </c>
      <c r="C53" s="8">
        <f t="shared" si="20"/>
        <v>771.97</v>
      </c>
      <c r="D53" s="11">
        <f t="shared" si="21"/>
        <v>771.45800000000008</v>
      </c>
      <c r="K53" s="8">
        <v>771.08</v>
      </c>
      <c r="L53" s="9">
        <f t="shared" si="29"/>
        <v>0.37800000000004275</v>
      </c>
      <c r="M53" s="8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sqref="A1:I2"/>
    </sheetView>
  </sheetViews>
  <sheetFormatPr defaultRowHeight="15"/>
  <cols>
    <col min="1" max="1" width="11.85546875" customWidth="1"/>
    <col min="2" max="2" width="9.5703125" bestFit="1" customWidth="1"/>
    <col min="3" max="3" width="11.85546875" bestFit="1" customWidth="1"/>
    <col min="4" max="4" width="9.85546875" bestFit="1" customWidth="1"/>
    <col min="5" max="5" width="12.5703125" bestFit="1" customWidth="1"/>
    <col min="6" max="6" width="7.5703125" style="3" bestFit="1" customWidth="1"/>
  </cols>
  <sheetData>
    <row r="1" spans="1:6">
      <c r="A1" t="s">
        <v>32</v>
      </c>
    </row>
    <row r="2" spans="1:6">
      <c r="A2" t="s">
        <v>33</v>
      </c>
    </row>
    <row r="4" spans="1:6">
      <c r="B4" t="s">
        <v>45</v>
      </c>
      <c r="C4" t="s">
        <v>34</v>
      </c>
      <c r="D4" t="s">
        <v>41</v>
      </c>
      <c r="E4" t="s">
        <v>44</v>
      </c>
      <c r="F4" s="3" t="s">
        <v>42</v>
      </c>
    </row>
    <row r="5" spans="1:6">
      <c r="A5" t="s">
        <v>35</v>
      </c>
      <c r="B5" t="s">
        <v>36</v>
      </c>
      <c r="C5">
        <v>762</v>
      </c>
      <c r="D5">
        <f>735000+(500*4.3)</f>
        <v>737150</v>
      </c>
    </row>
    <row r="6" spans="1:6">
      <c r="A6" t="s">
        <v>35</v>
      </c>
      <c r="B6" t="s">
        <v>37</v>
      </c>
      <c r="C6">
        <v>759.7</v>
      </c>
      <c r="D6">
        <f t="shared" ref="D6:D8" si="0">735000+(500*4.3)</f>
        <v>737150</v>
      </c>
    </row>
    <row r="7" spans="1:6">
      <c r="A7" t="s">
        <v>35</v>
      </c>
      <c r="B7" t="s">
        <v>38</v>
      </c>
      <c r="C7">
        <v>757.5</v>
      </c>
      <c r="D7">
        <f t="shared" si="0"/>
        <v>737150</v>
      </c>
    </row>
    <row r="8" spans="1:6">
      <c r="A8" t="s">
        <v>35</v>
      </c>
      <c r="B8" t="s">
        <v>39</v>
      </c>
      <c r="C8">
        <v>754.7</v>
      </c>
      <c r="D8">
        <f t="shared" si="0"/>
        <v>737150</v>
      </c>
    </row>
    <row r="10" spans="1:6">
      <c r="A10" t="s">
        <v>40</v>
      </c>
      <c r="B10" t="s">
        <v>36</v>
      </c>
      <c r="C10">
        <v>761</v>
      </c>
      <c r="D10">
        <f>725000+(500*6.5)</f>
        <v>728250</v>
      </c>
      <c r="E10">
        <f>D5-D10</f>
        <v>8900</v>
      </c>
      <c r="F10" s="3">
        <f>(C5-C10)/(D5-D10)</f>
        <v>1.1235955056179776E-4</v>
      </c>
    </row>
    <row r="11" spans="1:6">
      <c r="A11" t="s">
        <v>40</v>
      </c>
      <c r="B11" t="s">
        <v>37</v>
      </c>
      <c r="C11">
        <v>758.5</v>
      </c>
      <c r="D11">
        <f t="shared" ref="D11:D13" si="1">725000+(500*6.5)</f>
        <v>728250</v>
      </c>
      <c r="E11">
        <f t="shared" ref="E11:E13" si="2">D6-D11</f>
        <v>8900</v>
      </c>
      <c r="F11" s="3">
        <f t="shared" ref="F11:F13" si="3">(C6-C11)/(D6-D11)</f>
        <v>1.3483146067416242E-4</v>
      </c>
    </row>
    <row r="12" spans="1:6">
      <c r="A12" t="s">
        <v>40</v>
      </c>
      <c r="B12" t="s">
        <v>38</v>
      </c>
      <c r="C12">
        <v>756.2</v>
      </c>
      <c r="D12">
        <f t="shared" si="1"/>
        <v>728250</v>
      </c>
      <c r="E12">
        <f t="shared" si="2"/>
        <v>8900</v>
      </c>
      <c r="F12" s="3">
        <f t="shared" si="3"/>
        <v>1.4606741573033196E-4</v>
      </c>
    </row>
    <row r="13" spans="1:6">
      <c r="A13" t="s">
        <v>40</v>
      </c>
      <c r="B13" t="s">
        <v>39</v>
      </c>
      <c r="C13">
        <v>753.8</v>
      </c>
      <c r="D13">
        <f t="shared" si="1"/>
        <v>728250</v>
      </c>
      <c r="E13">
        <f t="shared" si="2"/>
        <v>8900</v>
      </c>
      <c r="F13" s="3">
        <f t="shared" si="3"/>
        <v>1.0112359550562819E-4</v>
      </c>
    </row>
    <row r="15" spans="1:6">
      <c r="E15" t="s">
        <v>43</v>
      </c>
      <c r="F15" s="3">
        <f>AVERAGE(F10:F13)</f>
        <v>1.2359550561798007E-4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A24" sqref="A24"/>
    </sheetView>
  </sheetViews>
  <sheetFormatPr defaultRowHeight="15"/>
  <cols>
    <col min="2" max="2" width="13.28515625" style="2" bestFit="1" customWidth="1"/>
    <col min="3" max="3" width="9.42578125" style="2" bestFit="1" customWidth="1"/>
    <col min="4" max="4" width="15" bestFit="1" customWidth="1"/>
    <col min="5" max="5" width="11.85546875" bestFit="1" customWidth="1"/>
  </cols>
  <sheetData>
    <row r="1" spans="1:8">
      <c r="A1" t="s">
        <v>61</v>
      </c>
      <c r="F1" s="3"/>
    </row>
    <row r="2" spans="1:8">
      <c r="A2" t="s">
        <v>33</v>
      </c>
      <c r="F2" s="3"/>
    </row>
    <row r="3" spans="1:8">
      <c r="G3" t="s">
        <v>78</v>
      </c>
    </row>
    <row r="4" spans="1:8">
      <c r="A4" t="s">
        <v>60</v>
      </c>
      <c r="B4" s="2" t="s">
        <v>58</v>
      </c>
      <c r="C4" s="2" t="s">
        <v>59</v>
      </c>
      <c r="D4" t="s">
        <v>62</v>
      </c>
      <c r="G4" t="s">
        <v>79</v>
      </c>
      <c r="H4" t="s">
        <v>80</v>
      </c>
    </row>
    <row r="5" spans="1:8">
      <c r="A5">
        <v>500</v>
      </c>
      <c r="B5" s="2">
        <v>770.7</v>
      </c>
      <c r="C5" s="2">
        <v>761</v>
      </c>
      <c r="D5" s="2">
        <f>B5-C5</f>
        <v>9.7000000000000455</v>
      </c>
      <c r="G5" s="7" t="s">
        <v>81</v>
      </c>
      <c r="H5" s="7" t="s">
        <v>82</v>
      </c>
    </row>
    <row r="6" spans="1:8">
      <c r="A6">
        <v>100</v>
      </c>
      <c r="B6" s="2">
        <v>769.1</v>
      </c>
      <c r="C6" s="2">
        <v>758.5</v>
      </c>
      <c r="D6" s="2">
        <f t="shared" ref="D6:D8" si="0">B6-C6</f>
        <v>10.600000000000023</v>
      </c>
    </row>
    <row r="7" spans="1:8">
      <c r="A7">
        <v>50</v>
      </c>
      <c r="B7" s="2">
        <v>768</v>
      </c>
      <c r="C7" s="2">
        <v>756.2</v>
      </c>
      <c r="D7" s="2">
        <f t="shared" si="0"/>
        <v>11.799999999999955</v>
      </c>
    </row>
    <row r="8" spans="1:8">
      <c r="A8">
        <v>10</v>
      </c>
      <c r="B8" s="2">
        <v>766.1</v>
      </c>
      <c r="C8" s="2">
        <v>753.8</v>
      </c>
      <c r="D8" s="2">
        <f t="shared" si="0"/>
        <v>12.300000000000068</v>
      </c>
    </row>
    <row r="11" spans="1:8">
      <c r="A11" t="s">
        <v>60</v>
      </c>
      <c r="B11" s="2" t="s">
        <v>58</v>
      </c>
      <c r="C11" s="2" t="s">
        <v>65</v>
      </c>
      <c r="D11" t="s">
        <v>64</v>
      </c>
      <c r="E11" t="s">
        <v>63</v>
      </c>
    </row>
    <row r="12" spans="1:8">
      <c r="A12">
        <v>500</v>
      </c>
      <c r="B12" s="2">
        <v>770.7</v>
      </c>
      <c r="C12" s="2">
        <f>B12+0.512-748.97</f>
        <v>22.241999999999962</v>
      </c>
      <c r="D12">
        <v>16500</v>
      </c>
    </row>
    <row r="13" spans="1:8">
      <c r="A13">
        <v>100</v>
      </c>
      <c r="B13" s="2">
        <v>769.1</v>
      </c>
      <c r="C13" s="2">
        <f t="shared" ref="C13:C15" si="1">B13+0.512-748.97</f>
        <v>20.641999999999939</v>
      </c>
      <c r="D13">
        <v>14200</v>
      </c>
      <c r="E13" s="2">
        <v>15700</v>
      </c>
    </row>
    <row r="14" spans="1:8">
      <c r="A14">
        <v>50</v>
      </c>
      <c r="B14" s="2">
        <v>768</v>
      </c>
      <c r="C14" s="2">
        <f t="shared" si="1"/>
        <v>19.541999999999916</v>
      </c>
      <c r="D14">
        <v>12700</v>
      </c>
    </row>
    <row r="15" spans="1:8">
      <c r="A15">
        <v>10</v>
      </c>
      <c r="B15" s="2">
        <v>766.1</v>
      </c>
      <c r="C15" s="2">
        <f t="shared" si="1"/>
        <v>17.641999999999939</v>
      </c>
      <c r="D15">
        <v>10400</v>
      </c>
      <c r="E15" s="2">
        <v>10300</v>
      </c>
    </row>
    <row r="17" spans="1:8">
      <c r="A17" t="s">
        <v>60</v>
      </c>
      <c r="B17" s="2" t="s">
        <v>59</v>
      </c>
      <c r="C17" s="2" t="s">
        <v>65</v>
      </c>
      <c r="D17" t="s">
        <v>64</v>
      </c>
      <c r="E17" t="s">
        <v>75</v>
      </c>
    </row>
    <row r="18" spans="1:8">
      <c r="A18">
        <v>500</v>
      </c>
      <c r="B18" s="2">
        <v>761</v>
      </c>
      <c r="C18" s="2">
        <f>B18-735</f>
        <v>26</v>
      </c>
    </row>
    <row r="19" spans="1:8">
      <c r="A19">
        <v>100</v>
      </c>
      <c r="B19" s="2">
        <v>758.5</v>
      </c>
      <c r="C19" s="2">
        <f t="shared" ref="C19:C21" si="2">B19-735</f>
        <v>23.5</v>
      </c>
      <c r="D19">
        <v>43930</v>
      </c>
      <c r="E19">
        <f>D13*822.6/762</f>
        <v>15329.291338582678</v>
      </c>
    </row>
    <row r="20" spans="1:8">
      <c r="A20">
        <v>50</v>
      </c>
      <c r="B20" s="2">
        <v>756.2</v>
      </c>
      <c r="C20" s="2">
        <f t="shared" si="2"/>
        <v>21.200000000000045</v>
      </c>
      <c r="D20">
        <v>26350</v>
      </c>
      <c r="E20">
        <f>D14*822.6/762</f>
        <v>13710</v>
      </c>
    </row>
    <row r="21" spans="1:8">
      <c r="A21">
        <v>10</v>
      </c>
      <c r="B21" s="2">
        <v>753.8</v>
      </c>
      <c r="C21" s="2">
        <f t="shared" si="2"/>
        <v>18.799999999999955</v>
      </c>
      <c r="D21">
        <v>14500</v>
      </c>
      <c r="E21">
        <f>D15*822.6/762</f>
        <v>11227.086614173228</v>
      </c>
    </row>
    <row r="23" spans="1:8">
      <c r="F23" t="s">
        <v>66</v>
      </c>
    </row>
    <row r="24" spans="1:8">
      <c r="A24" t="s">
        <v>27</v>
      </c>
      <c r="B24" t="s">
        <v>28</v>
      </c>
      <c r="C24" t="s">
        <v>29</v>
      </c>
      <c r="D24" t="s">
        <v>30</v>
      </c>
      <c r="F24" t="s">
        <v>34</v>
      </c>
    </row>
    <row r="25" spans="1:8" s="8" customFormat="1">
      <c r="A25" s="8">
        <v>10</v>
      </c>
      <c r="B25" s="8">
        <v>3920</v>
      </c>
      <c r="C25" s="8">
        <f>748.97+A25</f>
        <v>758.97</v>
      </c>
      <c r="D25" s="9">
        <f>C25-0.512</f>
        <v>758.45800000000008</v>
      </c>
      <c r="F25" s="8">
        <f>D25-12</f>
        <v>746.45800000000008</v>
      </c>
      <c r="H25" s="8" t="s">
        <v>77</v>
      </c>
    </row>
    <row r="26" spans="1:8" s="8" customFormat="1">
      <c r="A26" s="8">
        <v>11</v>
      </c>
      <c r="B26" s="8">
        <v>4620</v>
      </c>
      <c r="C26" s="8">
        <f t="shared" ref="C26:C38" si="3">748.97+A26</f>
        <v>759.97</v>
      </c>
      <c r="D26" s="9">
        <f t="shared" ref="D26:D38" si="4">C26-0.512</f>
        <v>759.45800000000008</v>
      </c>
      <c r="F26" s="8">
        <f t="shared" ref="F26:F34" si="5">D26-12</f>
        <v>747.45800000000008</v>
      </c>
      <c r="H26" s="8" t="s">
        <v>77</v>
      </c>
    </row>
    <row r="27" spans="1:8">
      <c r="A27">
        <v>12</v>
      </c>
      <c r="B27">
        <v>5370</v>
      </c>
      <c r="C27">
        <f t="shared" si="3"/>
        <v>760.97</v>
      </c>
      <c r="D27" s="6">
        <f t="shared" si="4"/>
        <v>760.45800000000008</v>
      </c>
      <c r="F27">
        <f t="shared" si="5"/>
        <v>748.45800000000008</v>
      </c>
    </row>
    <row r="28" spans="1:8">
      <c r="A28">
        <v>13</v>
      </c>
      <c r="B28">
        <v>6160</v>
      </c>
      <c r="C28">
        <f t="shared" si="3"/>
        <v>761.97</v>
      </c>
      <c r="D28" s="6">
        <f t="shared" si="4"/>
        <v>761.45800000000008</v>
      </c>
      <c r="F28">
        <f t="shared" si="5"/>
        <v>749.45800000000008</v>
      </c>
    </row>
    <row r="29" spans="1:8">
      <c r="A29">
        <v>14</v>
      </c>
      <c r="B29">
        <v>7000</v>
      </c>
      <c r="C29">
        <f t="shared" si="3"/>
        <v>762.97</v>
      </c>
      <c r="D29" s="6">
        <f t="shared" si="4"/>
        <v>762.45800000000008</v>
      </c>
      <c r="F29">
        <f t="shared" si="5"/>
        <v>750.45800000000008</v>
      </c>
    </row>
    <row r="30" spans="1:8">
      <c r="A30">
        <v>15</v>
      </c>
      <c r="B30">
        <v>7880</v>
      </c>
      <c r="C30">
        <f t="shared" si="3"/>
        <v>763.97</v>
      </c>
      <c r="D30" s="6">
        <f t="shared" si="4"/>
        <v>763.45800000000008</v>
      </c>
      <c r="F30">
        <f t="shared" si="5"/>
        <v>751.45800000000008</v>
      </c>
    </row>
    <row r="31" spans="1:8">
      <c r="A31">
        <v>16</v>
      </c>
      <c r="B31">
        <v>8800</v>
      </c>
      <c r="C31">
        <f t="shared" si="3"/>
        <v>764.97</v>
      </c>
      <c r="D31" s="6">
        <f t="shared" si="4"/>
        <v>764.45800000000008</v>
      </c>
      <c r="F31">
        <f t="shared" si="5"/>
        <v>752.45800000000008</v>
      </c>
    </row>
    <row r="32" spans="1:8">
      <c r="A32">
        <v>17</v>
      </c>
      <c r="B32">
        <v>9760</v>
      </c>
      <c r="C32">
        <f t="shared" si="3"/>
        <v>765.97</v>
      </c>
      <c r="D32" s="6">
        <f t="shared" si="4"/>
        <v>765.45800000000008</v>
      </c>
      <c r="F32">
        <f t="shared" si="5"/>
        <v>753.45800000000008</v>
      </c>
    </row>
    <row r="33" spans="1:8">
      <c r="A33">
        <v>18</v>
      </c>
      <c r="B33">
        <v>10800</v>
      </c>
      <c r="C33">
        <f t="shared" si="3"/>
        <v>766.97</v>
      </c>
      <c r="D33" s="6">
        <f t="shared" si="4"/>
        <v>766.45800000000008</v>
      </c>
      <c r="F33">
        <f t="shared" si="5"/>
        <v>754.45800000000008</v>
      </c>
    </row>
    <row r="34" spans="1:8">
      <c r="A34">
        <v>19</v>
      </c>
      <c r="B34">
        <v>12000</v>
      </c>
      <c r="C34">
        <f t="shared" si="3"/>
        <v>767.97</v>
      </c>
      <c r="D34" s="6">
        <f t="shared" si="4"/>
        <v>767.45800000000008</v>
      </c>
      <c r="F34">
        <f t="shared" si="5"/>
        <v>755.45800000000008</v>
      </c>
    </row>
    <row r="35" spans="1:8">
      <c r="A35">
        <v>20</v>
      </c>
      <c r="B35">
        <v>13300</v>
      </c>
      <c r="C35">
        <f t="shared" si="3"/>
        <v>768.97</v>
      </c>
      <c r="D35">
        <f t="shared" si="4"/>
        <v>768.45800000000008</v>
      </c>
      <c r="F35">
        <f>D35-10.5</f>
        <v>757.95800000000008</v>
      </c>
    </row>
    <row r="36" spans="1:8">
      <c r="A36">
        <v>21</v>
      </c>
      <c r="B36">
        <v>14700</v>
      </c>
      <c r="C36">
        <f t="shared" si="3"/>
        <v>769.97</v>
      </c>
      <c r="D36">
        <f t="shared" si="4"/>
        <v>769.45800000000008</v>
      </c>
      <c r="F36">
        <f>D36-10.5</f>
        <v>758.95800000000008</v>
      </c>
    </row>
    <row r="37" spans="1:8">
      <c r="A37">
        <v>22</v>
      </c>
      <c r="B37">
        <v>16200</v>
      </c>
      <c r="C37">
        <f t="shared" si="3"/>
        <v>770.97</v>
      </c>
      <c r="D37">
        <f t="shared" si="4"/>
        <v>770.45800000000008</v>
      </c>
      <c r="F37">
        <f>D37-10</f>
        <v>760.45800000000008</v>
      </c>
    </row>
    <row r="38" spans="1:8" s="8" customFormat="1">
      <c r="A38" s="8">
        <v>23</v>
      </c>
      <c r="B38" s="8">
        <v>17700</v>
      </c>
      <c r="C38" s="8">
        <f t="shared" si="3"/>
        <v>771.97</v>
      </c>
      <c r="D38" s="8">
        <f t="shared" si="4"/>
        <v>771.45800000000008</v>
      </c>
      <c r="F38" s="8">
        <f>D38-10</f>
        <v>761.45800000000008</v>
      </c>
      <c r="H38" s="8" t="s">
        <v>120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C8" sqref="C8"/>
    </sheetView>
  </sheetViews>
  <sheetFormatPr defaultRowHeight="15"/>
  <cols>
    <col min="1" max="1" width="15" customWidth="1"/>
    <col min="2" max="2" width="15.7109375" bestFit="1" customWidth="1"/>
    <col min="3" max="3" width="19.5703125" bestFit="1" customWidth="1"/>
    <col min="4" max="4" width="16.85546875" bestFit="1" customWidth="1"/>
  </cols>
  <sheetData>
    <row r="1" spans="1:4">
      <c r="A1" t="s">
        <v>86</v>
      </c>
    </row>
    <row r="3" spans="1:4">
      <c r="B3" t="s">
        <v>91</v>
      </c>
      <c r="C3" t="s">
        <v>92</v>
      </c>
      <c r="D3" t="s">
        <v>99</v>
      </c>
    </row>
    <row r="4" spans="1:4">
      <c r="A4" t="s">
        <v>87</v>
      </c>
      <c r="B4" t="s">
        <v>93</v>
      </c>
      <c r="C4" t="s">
        <v>94</v>
      </c>
    </row>
    <row r="6" spans="1:4">
      <c r="A6" t="s">
        <v>88</v>
      </c>
      <c r="B6" t="s">
        <v>117</v>
      </c>
      <c r="C6" t="s">
        <v>118</v>
      </c>
      <c r="D6" t="s">
        <v>105</v>
      </c>
    </row>
    <row r="7" spans="1:4">
      <c r="A7" t="s">
        <v>89</v>
      </c>
      <c r="B7" t="s">
        <v>101</v>
      </c>
      <c r="C7" t="s">
        <v>103</v>
      </c>
      <c r="D7" t="s">
        <v>105</v>
      </c>
    </row>
    <row r="8" spans="1:4">
      <c r="A8" t="s">
        <v>90</v>
      </c>
      <c r="B8" t="s">
        <v>102</v>
      </c>
      <c r="C8" t="s">
        <v>104</v>
      </c>
      <c r="D8" t="s">
        <v>105</v>
      </c>
    </row>
    <row r="10" spans="1:4">
      <c r="A10" t="s">
        <v>88</v>
      </c>
      <c r="B10" t="s">
        <v>114</v>
      </c>
      <c r="C10" t="s">
        <v>115</v>
      </c>
      <c r="D10" t="s">
        <v>100</v>
      </c>
    </row>
    <row r="11" spans="1:4">
      <c r="A11" t="s">
        <v>89</v>
      </c>
      <c r="B11" t="s">
        <v>95</v>
      </c>
      <c r="C11" t="s">
        <v>97</v>
      </c>
      <c r="D11" t="s">
        <v>100</v>
      </c>
    </row>
    <row r="12" spans="1:4">
      <c r="A12" t="s">
        <v>90</v>
      </c>
      <c r="B12" t="s">
        <v>96</v>
      </c>
      <c r="C12" t="s">
        <v>98</v>
      </c>
      <c r="D12" t="s">
        <v>100</v>
      </c>
    </row>
    <row r="14" spans="1:4">
      <c r="A14" t="s">
        <v>88</v>
      </c>
      <c r="B14" t="s">
        <v>112</v>
      </c>
      <c r="C14" t="s">
        <v>113</v>
      </c>
      <c r="D14" t="s">
        <v>110</v>
      </c>
    </row>
    <row r="15" spans="1:4">
      <c r="A15" t="s">
        <v>89</v>
      </c>
      <c r="B15" t="s">
        <v>106</v>
      </c>
      <c r="C15" t="s">
        <v>108</v>
      </c>
      <c r="D15" t="s">
        <v>110</v>
      </c>
    </row>
    <row r="16" spans="1:4">
      <c r="A16" t="s">
        <v>90</v>
      </c>
      <c r="B16" t="s">
        <v>107</v>
      </c>
      <c r="C16" t="s">
        <v>109</v>
      </c>
      <c r="D16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flowfile_input</vt:lpstr>
      <vt:lpstr>compare_wse_ds</vt:lpstr>
      <vt:lpstr>compare_wse_us</vt:lpstr>
      <vt:lpstr>slope_estimate</vt:lpstr>
      <vt:lpstr>known_ws_estimate</vt:lpstr>
      <vt:lpstr>proj_elements</vt:lpstr>
    </vt:vector>
  </TitlesOfParts>
  <Company>usgs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cdmenke</dc:creator>
  <cp:lastModifiedBy>IGSAQCEWLT-067</cp:lastModifiedBy>
  <cp:lastPrinted>2011-09-16T20:16:07Z</cp:lastPrinted>
  <dcterms:created xsi:type="dcterms:W3CDTF">2011-08-25T20:13:54Z</dcterms:created>
  <dcterms:modified xsi:type="dcterms:W3CDTF">2012-01-12T18:40:18Z</dcterms:modified>
</cp:coreProperties>
</file>